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692\Documents\JoB\03 - Náchod - RTG UZT\!_A_!\UTZ\PD a VV\F.VV\"/>
    </mc:Choice>
  </mc:AlternateContent>
  <bookViews>
    <workbookView xWindow="0" yWindow="0" windowWidth="28800" windowHeight="12300" tabRatio="1000"/>
  </bookViews>
  <sheets>
    <sheet name="Rekapitulace stavby" sheetId="1" r:id="rId1"/>
    <sheet name="01 - Budova A- 2.NP" sheetId="2" r:id="rId2"/>
    <sheet name="02 - Interiér - volný a z..." sheetId="3" r:id="rId3"/>
    <sheet name="03 - Interiér - prvotní v..." sheetId="4" r:id="rId4"/>
    <sheet name="04 - ZTI" sheetId="5" r:id="rId5"/>
    <sheet name="05 - Elektroinstalace - s..." sheetId="6" r:id="rId6"/>
    <sheet name="05a - Elektroinstalace - ..." sheetId="7" r:id="rId7"/>
    <sheet name="05b - Elektroinstalace - ..." sheetId="8" r:id="rId8"/>
    <sheet name="06 - Vzduchotechnika" sheetId="9" r:id="rId9"/>
    <sheet name="07 - Chlazení" sheetId="10" r:id="rId10"/>
    <sheet name="08 - Lékařská technologie" sheetId="12" r:id="rId11"/>
    <sheet name="VORN - Vedlejší a ostatní..." sheetId="11" r:id="rId12"/>
  </sheets>
  <definedNames>
    <definedName name="_">'08 - Lékařská technologie'!$F$114:$I$114</definedName>
    <definedName name="_xlnm.Print_Titles" localSheetId="1">'01 - Budova A- 2.NP'!$123:$123</definedName>
    <definedName name="_xlnm.Print_Titles" localSheetId="2">'02 - Interiér - volný a z...'!$110:$110</definedName>
    <definedName name="_xlnm.Print_Titles" localSheetId="3">'03 - Interiér - prvotní v...'!$111:$111</definedName>
    <definedName name="_xlnm.Print_Titles" localSheetId="4">'04 - ZTI'!$110:$110</definedName>
    <definedName name="_xlnm.Print_Titles" localSheetId="5">'05 - Elektroinstalace - s...'!$110:$110</definedName>
    <definedName name="_xlnm.Print_Titles" localSheetId="6">'05a - Elektroinstalace - ...'!$110:$110</definedName>
    <definedName name="_xlnm.Print_Titles" localSheetId="7">'05b - Elektroinstalace - ...'!$110:$110</definedName>
    <definedName name="_xlnm.Print_Titles" localSheetId="8">'06 - Vzduchotechnika'!$110:$110</definedName>
    <definedName name="_xlnm.Print_Titles" localSheetId="9">'07 - Chlazení'!$110:$110</definedName>
    <definedName name="_xlnm.Print_Titles" localSheetId="10">'08 - Lékařská technologie'!$110:$110</definedName>
    <definedName name="_xlnm.Print_Titles" localSheetId="0">'Rekapitulace stavby'!$85:$85</definedName>
    <definedName name="_xlnm.Print_Titles" localSheetId="11">'VORN - Vedlejší a ostatní...'!$111:$111</definedName>
    <definedName name="_xlnm.Print_Area" localSheetId="1">'01 - Budova A- 2.NP'!$C$4:$Q$70,'01 - Budova A- 2.NP'!$C$76:$Q$107,'01 - Budova A- 2.NP'!$C$113:$Q$418</definedName>
    <definedName name="_xlnm.Print_Area" localSheetId="2">'02 - Interiér - volný a z...'!$C$4:$Q$70,'02 - Interiér - volný a z...'!$C$76:$Q$94,'02 - Interiér - volný a z...'!$C$100:$Q$151</definedName>
    <definedName name="_xlnm.Print_Area" localSheetId="3">'03 - Interiér - prvotní v...'!$C$4:$Q$70,'03 - Interiér - prvotní v...'!$C$76:$Q$95,'03 - Interiér - prvotní v...'!$C$101:$Q$130</definedName>
    <definedName name="_xlnm.Print_Area" localSheetId="4">'04 - ZTI'!$C$4:$Q$70,'04 - ZTI'!$C$76:$Q$94,'04 - ZTI'!$C$100:$Q$114</definedName>
    <definedName name="_xlnm.Print_Area" localSheetId="5">'05 - Elektroinstalace - s...'!$C$4:$Q$70,'05 - Elektroinstalace - s...'!$C$76:$Q$94,'05 - Elektroinstalace - s...'!$C$100:$Q$114</definedName>
    <definedName name="_xlnm.Print_Area" localSheetId="6">'05a - Elektroinstalace - ...'!$C$4:$Q$70,'05a - Elektroinstalace - ...'!$C$76:$Q$94,'05a - Elektroinstalace - ...'!$C$100:$Q$114</definedName>
    <definedName name="_xlnm.Print_Area" localSheetId="7">'05b - Elektroinstalace - ...'!$C$4:$Q$70,'05b - Elektroinstalace - ...'!$C$76:$Q$94,'05b - Elektroinstalace - ...'!$C$100:$Q$114</definedName>
    <definedName name="_xlnm.Print_Area" localSheetId="8">'06 - Vzduchotechnika'!$C$4:$Q$70,'06 - Vzduchotechnika'!$C$76:$Q$94,'06 - Vzduchotechnika'!$C$100:$Q$114</definedName>
    <definedName name="_xlnm.Print_Area" localSheetId="9">'07 - Chlazení'!$C$4:$Q$70,'07 - Chlazení'!$C$76:$Q$94,'07 - Chlazení'!$C$100:$Q$114</definedName>
    <definedName name="_xlnm.Print_Area" localSheetId="10">'08 - Lékařská technologie'!$C$4:$Q$70,'08 - Lékařská technologie'!$C$76:$Q$94,'08 - Lékařská technologie'!$C$100:$Q$114</definedName>
    <definedName name="_xlnm.Print_Area" localSheetId="0">'Rekapitulace stavby'!$C$4:$AP$70,'Rekapitulace stavby'!$C$76:$AP$102</definedName>
    <definedName name="_xlnm.Print_Area" localSheetId="11">'VORN - Vedlejší a ostatní...'!$C$4:$Q$70,'VORN - Vedlejší a ostatní...'!$C$76:$Q$95,'VORN - Vedlejší a ostatní...'!$C$101:$Q$125</definedName>
  </definedNames>
  <calcPr calcId="162913"/>
</workbook>
</file>

<file path=xl/calcChain.xml><?xml version="1.0" encoding="utf-8"?>
<calcChain xmlns="http://schemas.openxmlformats.org/spreadsheetml/2006/main">
  <c r="AS97" i="1" l="1"/>
  <c r="AW97" i="1"/>
  <c r="AX97" i="1"/>
  <c r="AY97" i="1"/>
  <c r="BD97" i="1"/>
  <c r="AX96" i="1"/>
  <c r="AY96" i="1"/>
  <c r="BK114" i="12"/>
  <c r="BK113" i="12" s="1"/>
  <c r="N113" i="12" s="1"/>
  <c r="N90" i="12" s="1"/>
  <c r="BI114" i="12"/>
  <c r="BH114" i="12"/>
  <c r="H35" i="12" s="1"/>
  <c r="BG114" i="12"/>
  <c r="H34" i="12" s="1"/>
  <c r="BF114" i="12"/>
  <c r="M33" i="12" s="1"/>
  <c r="AA114" i="12"/>
  <c r="Y114" i="12"/>
  <c r="W114" i="12"/>
  <c r="W113" i="12" s="1"/>
  <c r="W112" i="12" s="1"/>
  <c r="W111" i="12" s="1"/>
  <c r="N114" i="12"/>
  <c r="BE114" i="12" s="1"/>
  <c r="AA113" i="12"/>
  <c r="AA112" i="12" s="1"/>
  <c r="AA111" i="12" s="1"/>
  <c r="Y113" i="12"/>
  <c r="Y112" i="12" s="1"/>
  <c r="Y111" i="12" s="1"/>
  <c r="M108" i="12"/>
  <c r="M107" i="12"/>
  <c r="F107" i="12"/>
  <c r="F105" i="12"/>
  <c r="F103" i="12"/>
  <c r="M84" i="12"/>
  <c r="M83" i="12"/>
  <c r="F83" i="12"/>
  <c r="F81" i="12"/>
  <c r="F79" i="12"/>
  <c r="H36" i="12"/>
  <c r="M28" i="12"/>
  <c r="O15" i="12"/>
  <c r="E15" i="12"/>
  <c r="F84" i="12" s="1"/>
  <c r="O14" i="12"/>
  <c r="O9" i="12"/>
  <c r="M81" i="12" s="1"/>
  <c r="F6" i="12"/>
  <c r="F102" i="12" s="1"/>
  <c r="AY98" i="1"/>
  <c r="AX98" i="1"/>
  <c r="BI125" i="11"/>
  <c r="BH125" i="11"/>
  <c r="BG125" i="11"/>
  <c r="BF125" i="11"/>
  <c r="AA125" i="11"/>
  <c r="Y125" i="11"/>
  <c r="W125" i="11"/>
  <c r="BK125" i="11"/>
  <c r="N125" i="11"/>
  <c r="BE125" i="11" s="1"/>
  <c r="BI124" i="11"/>
  <c r="BH124" i="11"/>
  <c r="BG124" i="11"/>
  <c r="BF124" i="11"/>
  <c r="AA124" i="11"/>
  <c r="Y124" i="11"/>
  <c r="W124" i="11"/>
  <c r="BK124" i="11"/>
  <c r="N124" i="11"/>
  <c r="BE124" i="11" s="1"/>
  <c r="BI123" i="11"/>
  <c r="BH123" i="11"/>
  <c r="BG123" i="11"/>
  <c r="BF123" i="11"/>
  <c r="AA123" i="11"/>
  <c r="Y123" i="11"/>
  <c r="W123" i="11"/>
  <c r="BK123" i="11"/>
  <c r="N123" i="11"/>
  <c r="BE123" i="11" s="1"/>
  <c r="BI122" i="11"/>
  <c r="BH122" i="11"/>
  <c r="BG122" i="11"/>
  <c r="BF122" i="11"/>
  <c r="AA122" i="11"/>
  <c r="Y122" i="11"/>
  <c r="W122" i="11"/>
  <c r="BK122" i="11"/>
  <c r="N122" i="11"/>
  <c r="BE122" i="11" s="1"/>
  <c r="BI121" i="11"/>
  <c r="BH121" i="11"/>
  <c r="BG121" i="11"/>
  <c r="BF121" i="11"/>
  <c r="AA121" i="11"/>
  <c r="Y121" i="11"/>
  <c r="W121" i="11"/>
  <c r="BK121" i="11"/>
  <c r="N121" i="11"/>
  <c r="BE121" i="11" s="1"/>
  <c r="BI120" i="11"/>
  <c r="BH120" i="11"/>
  <c r="BG120" i="11"/>
  <c r="BF120" i="11"/>
  <c r="AA120" i="11"/>
  <c r="Y120" i="11"/>
  <c r="W120" i="11"/>
  <c r="BK120" i="11"/>
  <c r="N120" i="11"/>
  <c r="BE120" i="11" s="1"/>
  <c r="BI119" i="11"/>
  <c r="BH119" i="11"/>
  <c r="BG119" i="11"/>
  <c r="BF119" i="11"/>
  <c r="AA119" i="11"/>
  <c r="Y119" i="11"/>
  <c r="W119" i="11"/>
  <c r="BK119" i="11"/>
  <c r="N119" i="11"/>
  <c r="BE119" i="11" s="1"/>
  <c r="BI118" i="11"/>
  <c r="BH118" i="11"/>
  <c r="BG118" i="11"/>
  <c r="BF118" i="11"/>
  <c r="AA118" i="11"/>
  <c r="Y118" i="11"/>
  <c r="W118" i="11"/>
  <c r="BK118" i="11"/>
  <c r="N118" i="11"/>
  <c r="BE118" i="11" s="1"/>
  <c r="BI116" i="11"/>
  <c r="BH116" i="11"/>
  <c r="BG116" i="11"/>
  <c r="BF116" i="11"/>
  <c r="AA116" i="11"/>
  <c r="Y116" i="11"/>
  <c r="W116" i="11"/>
  <c r="BK116" i="11"/>
  <c r="N116" i="11"/>
  <c r="BE116" i="11" s="1"/>
  <c r="BI115" i="11"/>
  <c r="BH115" i="11"/>
  <c r="BG115" i="11"/>
  <c r="BF115" i="11"/>
  <c r="AA115" i="11"/>
  <c r="Y115" i="11"/>
  <c r="W115" i="11"/>
  <c r="BK115" i="11"/>
  <c r="N115" i="11"/>
  <c r="BE115" i="11" s="1"/>
  <c r="Y114" i="11"/>
  <c r="M109" i="11"/>
  <c r="M108" i="11"/>
  <c r="F108" i="11"/>
  <c r="F106" i="11"/>
  <c r="F104" i="11"/>
  <c r="M28" i="11"/>
  <c r="AS98" i="1" s="1"/>
  <c r="M84" i="11"/>
  <c r="M83" i="11"/>
  <c r="F83" i="11"/>
  <c r="F81" i="11"/>
  <c r="F79" i="11"/>
  <c r="O15" i="11"/>
  <c r="E15" i="11"/>
  <c r="F109" i="11" s="1"/>
  <c r="O14" i="11"/>
  <c r="O9" i="11"/>
  <c r="M106" i="11" s="1"/>
  <c r="F6" i="11"/>
  <c r="F78" i="11" s="1"/>
  <c r="BI114" i="10"/>
  <c r="H36" i="10" s="1"/>
  <c r="BC97" i="1" s="1"/>
  <c r="BH114" i="10"/>
  <c r="H35" i="10" s="1"/>
  <c r="BB97" i="1" s="1"/>
  <c r="BG114" i="10"/>
  <c r="H34" i="10" s="1"/>
  <c r="BA97" i="1" s="1"/>
  <c r="BF114" i="10"/>
  <c r="M33" i="10" s="1"/>
  <c r="AV97" i="1" s="1"/>
  <c r="AT97" i="1" s="1"/>
  <c r="AA114" i="10"/>
  <c r="AA113" i="10" s="1"/>
  <c r="AA112" i="10" s="1"/>
  <c r="AA111" i="10" s="1"/>
  <c r="Y114" i="10"/>
  <c r="Y113" i="10" s="1"/>
  <c r="Y112" i="10" s="1"/>
  <c r="Y111" i="10" s="1"/>
  <c r="W114" i="10"/>
  <c r="W113" i="10" s="1"/>
  <c r="W112" i="10" s="1"/>
  <c r="W111" i="10" s="1"/>
  <c r="AU96" i="1" s="1"/>
  <c r="BK114" i="10"/>
  <c r="BK113" i="10" s="1"/>
  <c r="N113" i="10" s="1"/>
  <c r="N90" i="10" s="1"/>
  <c r="N114" i="10"/>
  <c r="BE114" i="10" s="1"/>
  <c r="M32" i="10" s="1"/>
  <c r="AV96" i="1" s="1"/>
  <c r="M108" i="10"/>
  <c r="M107" i="10"/>
  <c r="F107" i="10"/>
  <c r="F105" i="10"/>
  <c r="F103" i="10"/>
  <c r="M28" i="10"/>
  <c r="AS96" i="1" s="1"/>
  <c r="M84" i="10"/>
  <c r="M83" i="10"/>
  <c r="F83" i="10"/>
  <c r="F81" i="10"/>
  <c r="F79" i="10"/>
  <c r="O15" i="10"/>
  <c r="E15" i="10"/>
  <c r="F84" i="10" s="1"/>
  <c r="O14" i="10"/>
  <c r="O9" i="10"/>
  <c r="M105" i="10" s="1"/>
  <c r="F6" i="10"/>
  <c r="F102" i="10" s="1"/>
  <c r="AY95" i="1"/>
  <c r="AX95" i="1"/>
  <c r="BI114" i="9"/>
  <c r="H36" i="9" s="1"/>
  <c r="BD95" i="1" s="1"/>
  <c r="BH114" i="9"/>
  <c r="H35" i="9" s="1"/>
  <c r="BC95" i="1" s="1"/>
  <c r="BG114" i="9"/>
  <c r="H34" i="9" s="1"/>
  <c r="BB95" i="1" s="1"/>
  <c r="BF114" i="9"/>
  <c r="M33" i="9" s="1"/>
  <c r="AW95" i="1" s="1"/>
  <c r="AA114" i="9"/>
  <c r="AA113" i="9"/>
  <c r="AA112" i="9" s="1"/>
  <c r="AA111" i="9" s="1"/>
  <c r="Y114" i="9"/>
  <c r="Y113" i="9"/>
  <c r="Y112" i="9" s="1"/>
  <c r="Y111" i="9" s="1"/>
  <c r="W114" i="9"/>
  <c r="W113" i="9"/>
  <c r="W112" i="9" s="1"/>
  <c r="W111" i="9" s="1"/>
  <c r="AU95" i="1" s="1"/>
  <c r="BK114" i="9"/>
  <c r="BK113" i="9" s="1"/>
  <c r="N114" i="9"/>
  <c r="BE114" i="9" s="1"/>
  <c r="M108" i="9"/>
  <c r="M107" i="9"/>
  <c r="F107" i="9"/>
  <c r="F105" i="9"/>
  <c r="F103" i="9"/>
  <c r="M28" i="9"/>
  <c r="AS95" i="1" s="1"/>
  <c r="M84" i="9"/>
  <c r="M83" i="9"/>
  <c r="F83" i="9"/>
  <c r="F81" i="9"/>
  <c r="F79" i="9"/>
  <c r="O15" i="9"/>
  <c r="E15" i="9"/>
  <c r="F108" i="9" s="1"/>
  <c r="O14" i="9"/>
  <c r="O9" i="9"/>
  <c r="M105" i="9" s="1"/>
  <c r="F6" i="9"/>
  <c r="F102" i="9" s="1"/>
  <c r="AY94" i="1"/>
  <c r="AX94" i="1"/>
  <c r="BI114" i="8"/>
  <c r="H36" i="8" s="1"/>
  <c r="BD94" i="1" s="1"/>
  <c r="BH114" i="8"/>
  <c r="H35" i="8" s="1"/>
  <c r="BC94" i="1" s="1"/>
  <c r="BG114" i="8"/>
  <c r="H34" i="8" s="1"/>
  <c r="BB94" i="1" s="1"/>
  <c r="BF114" i="8"/>
  <c r="M33" i="8" s="1"/>
  <c r="AW94" i="1" s="1"/>
  <c r="AA114" i="8"/>
  <c r="AA113" i="8" s="1"/>
  <c r="AA112" i="8" s="1"/>
  <c r="AA111" i="8" s="1"/>
  <c r="Y114" i="8"/>
  <c r="Y113" i="8" s="1"/>
  <c r="Y112" i="8" s="1"/>
  <c r="Y111" i="8" s="1"/>
  <c r="W114" i="8"/>
  <c r="W113" i="8" s="1"/>
  <c r="W112" i="8" s="1"/>
  <c r="W111" i="8" s="1"/>
  <c r="AU94" i="1" s="1"/>
  <c r="BK114" i="8"/>
  <c r="BK113" i="8" s="1"/>
  <c r="N113" i="8" s="1"/>
  <c r="N90" i="8" s="1"/>
  <c r="N114" i="8"/>
  <c r="BE114" i="8" s="1"/>
  <c r="H32" i="8" s="1"/>
  <c r="AZ94" i="1" s="1"/>
  <c r="M108" i="8"/>
  <c r="M107" i="8"/>
  <c r="F107" i="8"/>
  <c r="F105" i="8"/>
  <c r="F103" i="8"/>
  <c r="M28" i="8"/>
  <c r="AS94" i="1"/>
  <c r="M84" i="8"/>
  <c r="M83" i="8"/>
  <c r="F83" i="8"/>
  <c r="F81" i="8"/>
  <c r="F79" i="8"/>
  <c r="O15" i="8"/>
  <c r="E15" i="8"/>
  <c r="F84" i="8" s="1"/>
  <c r="O14" i="8"/>
  <c r="O9" i="8"/>
  <c r="M105" i="8" s="1"/>
  <c r="F6" i="8"/>
  <c r="F102" i="8" s="1"/>
  <c r="AY93" i="1"/>
  <c r="AX93" i="1"/>
  <c r="BI114" i="7"/>
  <c r="H36" i="7" s="1"/>
  <c r="BD93" i="1" s="1"/>
  <c r="BH114" i="7"/>
  <c r="H35" i="7" s="1"/>
  <c r="BC93" i="1" s="1"/>
  <c r="BG114" i="7"/>
  <c r="H34" i="7" s="1"/>
  <c r="BB93" i="1" s="1"/>
  <c r="BF114" i="7"/>
  <c r="M33" i="7" s="1"/>
  <c r="AW93" i="1" s="1"/>
  <c r="AA114" i="7"/>
  <c r="AA113" i="7" s="1"/>
  <c r="AA112" i="7" s="1"/>
  <c r="AA111" i="7" s="1"/>
  <c r="Y114" i="7"/>
  <c r="Y113" i="7" s="1"/>
  <c r="Y112" i="7" s="1"/>
  <c r="Y111" i="7" s="1"/>
  <c r="W114" i="7"/>
  <c r="W113" i="7" s="1"/>
  <c r="W112" i="7" s="1"/>
  <c r="W111" i="7" s="1"/>
  <c r="AU93" i="1" s="1"/>
  <c r="BK114" i="7"/>
  <c r="BK113" i="7" s="1"/>
  <c r="N114" i="7"/>
  <c r="BE114" i="7" s="1"/>
  <c r="M108" i="7"/>
  <c r="M107" i="7"/>
  <c r="F107" i="7"/>
  <c r="F105" i="7"/>
  <c r="F103" i="7"/>
  <c r="M28" i="7"/>
  <c r="AS93" i="1" s="1"/>
  <c r="M84" i="7"/>
  <c r="M83" i="7"/>
  <c r="F83" i="7"/>
  <c r="F81" i="7"/>
  <c r="F79" i="7"/>
  <c r="O15" i="7"/>
  <c r="E15" i="7"/>
  <c r="F108" i="7" s="1"/>
  <c r="O14" i="7"/>
  <c r="O9" i="7"/>
  <c r="M105" i="7" s="1"/>
  <c r="F6" i="7"/>
  <c r="F78" i="7" s="1"/>
  <c r="AY92" i="1"/>
  <c r="AX92" i="1"/>
  <c r="BI114" i="6"/>
  <c r="H36" i="6" s="1"/>
  <c r="BD92" i="1" s="1"/>
  <c r="BH114" i="6"/>
  <c r="H35" i="6" s="1"/>
  <c r="BC92" i="1" s="1"/>
  <c r="BG114" i="6"/>
  <c r="H34" i="6" s="1"/>
  <c r="BB92" i="1" s="1"/>
  <c r="BF114" i="6"/>
  <c r="M33" i="6" s="1"/>
  <c r="AW92" i="1" s="1"/>
  <c r="AA114" i="6"/>
  <c r="AA113" i="6" s="1"/>
  <c r="AA112" i="6" s="1"/>
  <c r="AA111" i="6" s="1"/>
  <c r="Y114" i="6"/>
  <c r="Y113" i="6" s="1"/>
  <c r="Y112" i="6" s="1"/>
  <c r="Y111" i="6" s="1"/>
  <c r="W114" i="6"/>
  <c r="W113" i="6"/>
  <c r="W112" i="6" s="1"/>
  <c r="W111" i="6" s="1"/>
  <c r="AU92" i="1" s="1"/>
  <c r="BK114" i="6"/>
  <c r="BK113" i="6" s="1"/>
  <c r="N113" i="6" s="1"/>
  <c r="N90" i="6" s="1"/>
  <c r="N114" i="6"/>
  <c r="BE114" i="6"/>
  <c r="M32" i="6" s="1"/>
  <c r="AV92" i="1" s="1"/>
  <c r="M108" i="6"/>
  <c r="M107" i="6"/>
  <c r="F107" i="6"/>
  <c r="F105" i="6"/>
  <c r="F103" i="6"/>
  <c r="M28" i="6"/>
  <c r="AS92" i="1"/>
  <c r="M84" i="6"/>
  <c r="M83" i="6"/>
  <c r="F83" i="6"/>
  <c r="F81" i="6"/>
  <c r="F79" i="6"/>
  <c r="O15" i="6"/>
  <c r="E15" i="6"/>
  <c r="F108" i="6" s="1"/>
  <c r="O14" i="6"/>
  <c r="O9" i="6"/>
  <c r="M105" i="6" s="1"/>
  <c r="F6" i="6"/>
  <c r="F102" i="6" s="1"/>
  <c r="AY91" i="1"/>
  <c r="AX91" i="1"/>
  <c r="BI114" i="5"/>
  <c r="H36" i="5" s="1"/>
  <c r="BD91" i="1" s="1"/>
  <c r="BH114" i="5"/>
  <c r="H35" i="5" s="1"/>
  <c r="BC91" i="1" s="1"/>
  <c r="BG114" i="5"/>
  <c r="H34" i="5" s="1"/>
  <c r="BB91" i="1" s="1"/>
  <c r="BF114" i="5"/>
  <c r="H33" i="5" s="1"/>
  <c r="BA91" i="1" s="1"/>
  <c r="AA114" i="5"/>
  <c r="AA113" i="5" s="1"/>
  <c r="AA112" i="5" s="1"/>
  <c r="AA111" i="5" s="1"/>
  <c r="Y114" i="5"/>
  <c r="Y113" i="5" s="1"/>
  <c r="Y112" i="5" s="1"/>
  <c r="Y111" i="5" s="1"/>
  <c r="W114" i="5"/>
  <c r="W113" i="5" s="1"/>
  <c r="W112" i="5" s="1"/>
  <c r="W111" i="5" s="1"/>
  <c r="AU91" i="1" s="1"/>
  <c r="BK114" i="5"/>
  <c r="BK113" i="5" s="1"/>
  <c r="N114" i="5"/>
  <c r="BE114" i="5" s="1"/>
  <c r="M108" i="5"/>
  <c r="M107" i="5"/>
  <c r="F107" i="5"/>
  <c r="F105" i="5"/>
  <c r="F103" i="5"/>
  <c r="M28" i="5"/>
  <c r="AS91" i="1" s="1"/>
  <c r="M84" i="5"/>
  <c r="M83" i="5"/>
  <c r="F83" i="5"/>
  <c r="F81" i="5"/>
  <c r="F79" i="5"/>
  <c r="O15" i="5"/>
  <c r="E15" i="5"/>
  <c r="F108" i="5" s="1"/>
  <c r="O14" i="5"/>
  <c r="O9" i="5"/>
  <c r="M105" i="5" s="1"/>
  <c r="F6" i="5"/>
  <c r="F102" i="5" s="1"/>
  <c r="AY90" i="1"/>
  <c r="AX90" i="1"/>
  <c r="BI128" i="4"/>
  <c r="BH128" i="4"/>
  <c r="BG128" i="4"/>
  <c r="BF128" i="4"/>
  <c r="AA128" i="4"/>
  <c r="AA127" i="4"/>
  <c r="Y128" i="4"/>
  <c r="Y127" i="4" s="1"/>
  <c r="W128" i="4"/>
  <c r="W127" i="4" s="1"/>
  <c r="BK128" i="4"/>
  <c r="BK127" i="4" s="1"/>
  <c r="N127" i="4" s="1"/>
  <c r="N91" i="4" s="1"/>
  <c r="N128" i="4"/>
  <c r="BE128" i="4" s="1"/>
  <c r="BI124" i="4"/>
  <c r="BH124" i="4"/>
  <c r="BG124" i="4"/>
  <c r="BF124" i="4"/>
  <c r="AA124" i="4"/>
  <c r="Y124" i="4"/>
  <c r="W124" i="4"/>
  <c r="BK124" i="4"/>
  <c r="BK114" i="4" s="1"/>
  <c r="N114" i="4" s="1"/>
  <c r="N90" i="4" s="1"/>
  <c r="N124" i="4"/>
  <c r="BE124" i="4" s="1"/>
  <c r="BI121" i="4"/>
  <c r="BH121" i="4"/>
  <c r="BG121" i="4"/>
  <c r="BF121" i="4"/>
  <c r="AA121" i="4"/>
  <c r="Y121" i="4"/>
  <c r="W121" i="4"/>
  <c r="BK121" i="4"/>
  <c r="N121" i="4"/>
  <c r="BE121" i="4" s="1"/>
  <c r="BI118" i="4"/>
  <c r="BH118" i="4"/>
  <c r="H35" i="4" s="1"/>
  <c r="BC90" i="1" s="1"/>
  <c r="BG118" i="4"/>
  <c r="BF118" i="4"/>
  <c r="AA118" i="4"/>
  <c r="Y118" i="4"/>
  <c r="W118" i="4"/>
  <c r="BK118" i="4"/>
  <c r="N118" i="4"/>
  <c r="BE118" i="4"/>
  <c r="BI115" i="4"/>
  <c r="BH115" i="4"/>
  <c r="BG115" i="4"/>
  <c r="H34" i="4"/>
  <c r="BB90" i="1" s="1"/>
  <c r="BF115" i="4"/>
  <c r="AA115" i="4"/>
  <c r="AA114" i="4"/>
  <c r="Y115" i="4"/>
  <c r="Y114" i="4" s="1"/>
  <c r="Y113" i="4" s="1"/>
  <c r="Y112" i="4" s="1"/>
  <c r="W115" i="4"/>
  <c r="W114" i="4" s="1"/>
  <c r="W113" i="4" s="1"/>
  <c r="W112" i="4" s="1"/>
  <c r="AU90" i="1" s="1"/>
  <c r="BK115" i="4"/>
  <c r="N115" i="4"/>
  <c r="BE115" i="4" s="1"/>
  <c r="M109" i="4"/>
  <c r="M108" i="4"/>
  <c r="F108" i="4"/>
  <c r="F106" i="4"/>
  <c r="F104" i="4"/>
  <c r="M28" i="4"/>
  <c r="AS90" i="1" s="1"/>
  <c r="M84" i="4"/>
  <c r="M83" i="4"/>
  <c r="F83" i="4"/>
  <c r="F81" i="4"/>
  <c r="F79" i="4"/>
  <c r="O15" i="4"/>
  <c r="E15" i="4"/>
  <c r="F109" i="4" s="1"/>
  <c r="O14" i="4"/>
  <c r="O9" i="4"/>
  <c r="M106" i="4" s="1"/>
  <c r="F6" i="4"/>
  <c r="F103" i="4" s="1"/>
  <c r="AY89" i="1"/>
  <c r="AX89" i="1"/>
  <c r="BI151" i="3"/>
  <c r="BH151" i="3"/>
  <c r="BG151" i="3"/>
  <c r="BF151" i="3"/>
  <c r="AA151" i="3"/>
  <c r="Y151" i="3"/>
  <c r="W151" i="3"/>
  <c r="BK151" i="3"/>
  <c r="N151" i="3"/>
  <c r="BE151" i="3"/>
  <c r="BI150" i="3"/>
  <c r="BH150" i="3"/>
  <c r="BG150" i="3"/>
  <c r="BF150" i="3"/>
  <c r="AA150" i="3"/>
  <c r="Y150" i="3"/>
  <c r="W150" i="3"/>
  <c r="BK150" i="3"/>
  <c r="N150" i="3"/>
  <c r="BE150" i="3" s="1"/>
  <c r="BI149" i="3"/>
  <c r="BH149" i="3"/>
  <c r="BG149" i="3"/>
  <c r="BF149" i="3"/>
  <c r="AA149" i="3"/>
  <c r="Y149" i="3"/>
  <c r="W149" i="3"/>
  <c r="BK149" i="3"/>
  <c r="N149" i="3"/>
  <c r="BE149" i="3" s="1"/>
  <c r="BI148" i="3"/>
  <c r="BH148" i="3"/>
  <c r="BG148" i="3"/>
  <c r="BF148" i="3"/>
  <c r="AA148" i="3"/>
  <c r="Y148" i="3"/>
  <c r="W148" i="3"/>
  <c r="BK148" i="3"/>
  <c r="N148" i="3"/>
  <c r="BE148" i="3" s="1"/>
  <c r="BI145" i="3"/>
  <c r="BH145" i="3"/>
  <c r="BG145" i="3"/>
  <c r="BF145" i="3"/>
  <c r="AA145" i="3"/>
  <c r="Y145" i="3"/>
  <c r="W145" i="3"/>
  <c r="BK145" i="3"/>
  <c r="N145" i="3"/>
  <c r="BE145" i="3" s="1"/>
  <c r="BI142" i="3"/>
  <c r="BH142" i="3"/>
  <c r="BG142" i="3"/>
  <c r="BF142" i="3"/>
  <c r="AA142" i="3"/>
  <c r="Y142" i="3"/>
  <c r="W142" i="3"/>
  <c r="BK142" i="3"/>
  <c r="N142" i="3"/>
  <c r="BE142" i="3"/>
  <c r="BI139" i="3"/>
  <c r="BH139" i="3"/>
  <c r="BG139" i="3"/>
  <c r="BF139" i="3"/>
  <c r="AA139" i="3"/>
  <c r="Y139" i="3"/>
  <c r="W139" i="3"/>
  <c r="BK139" i="3"/>
  <c r="N139" i="3"/>
  <c r="BE139" i="3" s="1"/>
  <c r="BI135" i="3"/>
  <c r="BH135" i="3"/>
  <c r="BG135" i="3"/>
  <c r="BF135" i="3"/>
  <c r="AA135" i="3"/>
  <c r="Y135" i="3"/>
  <c r="W135" i="3"/>
  <c r="BK135" i="3"/>
  <c r="N135" i="3"/>
  <c r="BE135" i="3" s="1"/>
  <c r="BI132" i="3"/>
  <c r="BH132" i="3"/>
  <c r="BG132" i="3"/>
  <c r="BF132" i="3"/>
  <c r="AA132" i="3"/>
  <c r="Y132" i="3"/>
  <c r="W132" i="3"/>
  <c r="BK132" i="3"/>
  <c r="N132" i="3"/>
  <c r="BE132" i="3"/>
  <c r="BI128" i="3"/>
  <c r="BH128" i="3"/>
  <c r="BG128" i="3"/>
  <c r="BF128" i="3"/>
  <c r="AA128" i="3"/>
  <c r="Y128" i="3"/>
  <c r="W128" i="3"/>
  <c r="BK128" i="3"/>
  <c r="N128" i="3"/>
  <c r="BE128" i="3" s="1"/>
  <c r="BI125" i="3"/>
  <c r="BH125" i="3"/>
  <c r="BG125" i="3"/>
  <c r="BF125" i="3"/>
  <c r="AA125" i="3"/>
  <c r="Y125" i="3"/>
  <c r="W125" i="3"/>
  <c r="BK125" i="3"/>
  <c r="N125" i="3"/>
  <c r="BE125" i="3" s="1"/>
  <c r="BI122" i="3"/>
  <c r="BH122" i="3"/>
  <c r="BG122" i="3"/>
  <c r="BF122" i="3"/>
  <c r="AA122" i="3"/>
  <c r="Y122" i="3"/>
  <c r="W122" i="3"/>
  <c r="BK122" i="3"/>
  <c r="N122" i="3"/>
  <c r="BE122" i="3" s="1"/>
  <c r="BI118" i="3"/>
  <c r="BH118" i="3"/>
  <c r="BG118" i="3"/>
  <c r="BF118" i="3"/>
  <c r="AA118" i="3"/>
  <c r="Y118" i="3"/>
  <c r="W118" i="3"/>
  <c r="BK118" i="3"/>
  <c r="N118" i="3"/>
  <c r="BE118" i="3" s="1"/>
  <c r="BI114" i="3"/>
  <c r="BH114" i="3"/>
  <c r="BG114" i="3"/>
  <c r="BF114" i="3"/>
  <c r="AA114" i="3"/>
  <c r="Y114" i="3"/>
  <c r="W114" i="3"/>
  <c r="BK114" i="3"/>
  <c r="N114" i="3"/>
  <c r="BE114" i="3" s="1"/>
  <c r="M108" i="3"/>
  <c r="M107" i="3"/>
  <c r="F107" i="3"/>
  <c r="F105" i="3"/>
  <c r="F103" i="3"/>
  <c r="M28" i="3"/>
  <c r="AS89" i="1" s="1"/>
  <c r="M84" i="3"/>
  <c r="M83" i="3"/>
  <c r="F83" i="3"/>
  <c r="F81" i="3"/>
  <c r="F79" i="3"/>
  <c r="O15" i="3"/>
  <c r="E15" i="3"/>
  <c r="F108" i="3" s="1"/>
  <c r="O14" i="3"/>
  <c r="O9" i="3"/>
  <c r="M105" i="3" s="1"/>
  <c r="F6" i="3"/>
  <c r="F102" i="3" s="1"/>
  <c r="AY88" i="1"/>
  <c r="AX88" i="1"/>
  <c r="BI415" i="2"/>
  <c r="BH415" i="2"/>
  <c r="BG415" i="2"/>
  <c r="BF415" i="2"/>
  <c r="AA415" i="2"/>
  <c r="Y415" i="2"/>
  <c r="W415" i="2"/>
  <c r="BK415" i="2"/>
  <c r="N415" i="2"/>
  <c r="BE415" i="2" s="1"/>
  <c r="BI414" i="2"/>
  <c r="BH414" i="2"/>
  <c r="BG414" i="2"/>
  <c r="BF414" i="2"/>
  <c r="AA414" i="2"/>
  <c r="Y414" i="2"/>
  <c r="W414" i="2"/>
  <c r="BK414" i="2"/>
  <c r="N414" i="2"/>
  <c r="BE414" i="2" s="1"/>
  <c r="BI410" i="2"/>
  <c r="BH410" i="2"/>
  <c r="BG410" i="2"/>
  <c r="BF410" i="2"/>
  <c r="AA410" i="2"/>
  <c r="Y410" i="2"/>
  <c r="Y409" i="2"/>
  <c r="W410" i="2"/>
  <c r="W409" i="2" s="1"/>
  <c r="BK410" i="2"/>
  <c r="N410" i="2"/>
  <c r="BE410" i="2"/>
  <c r="BI408" i="2"/>
  <c r="BH408" i="2"/>
  <c r="BG408" i="2"/>
  <c r="BF408" i="2"/>
  <c r="AA408" i="2"/>
  <c r="Y408" i="2"/>
  <c r="W408" i="2"/>
  <c r="BK408" i="2"/>
  <c r="N408" i="2"/>
  <c r="BE408" i="2" s="1"/>
  <c r="BI404" i="2"/>
  <c r="BH404" i="2"/>
  <c r="BG404" i="2"/>
  <c r="BF404" i="2"/>
  <c r="AA404" i="2"/>
  <c r="Y404" i="2"/>
  <c r="W404" i="2"/>
  <c r="BK404" i="2"/>
  <c r="N404" i="2"/>
  <c r="BE404" i="2" s="1"/>
  <c r="BI398" i="2"/>
  <c r="BH398" i="2"/>
  <c r="BG398" i="2"/>
  <c r="BF398" i="2"/>
  <c r="AA398" i="2"/>
  <c r="AA397" i="2" s="1"/>
  <c r="Y398" i="2"/>
  <c r="Y397" i="2" s="1"/>
  <c r="W398" i="2"/>
  <c r="BK398" i="2"/>
  <c r="N398" i="2"/>
  <c r="BE398" i="2" s="1"/>
  <c r="BI396" i="2"/>
  <c r="BH396" i="2"/>
  <c r="BG396" i="2"/>
  <c r="BF396" i="2"/>
  <c r="AA396" i="2"/>
  <c r="Y396" i="2"/>
  <c r="W396" i="2"/>
  <c r="BK396" i="2"/>
  <c r="N396" i="2"/>
  <c r="BE396" i="2" s="1"/>
  <c r="BI395" i="2"/>
  <c r="BH395" i="2"/>
  <c r="BG395" i="2"/>
  <c r="BF395" i="2"/>
  <c r="AA395" i="2"/>
  <c r="Y395" i="2"/>
  <c r="W395" i="2"/>
  <c r="BK395" i="2"/>
  <c r="N395" i="2"/>
  <c r="BE395" i="2"/>
  <c r="BI394" i="2"/>
  <c r="BH394" i="2"/>
  <c r="BG394" i="2"/>
  <c r="BF394" i="2"/>
  <c r="AA394" i="2"/>
  <c r="Y394" i="2"/>
  <c r="W394" i="2"/>
  <c r="BK394" i="2"/>
  <c r="N394" i="2"/>
  <c r="BE394" i="2" s="1"/>
  <c r="BI388" i="2"/>
  <c r="BH388" i="2"/>
  <c r="BG388" i="2"/>
  <c r="BF388" i="2"/>
  <c r="AA388" i="2"/>
  <c r="Y388" i="2"/>
  <c r="W388" i="2"/>
  <c r="BK388" i="2"/>
  <c r="N388" i="2"/>
  <c r="BE388" i="2" s="1"/>
  <c r="BI387" i="2"/>
  <c r="BH387" i="2"/>
  <c r="BG387" i="2"/>
  <c r="BF387" i="2"/>
  <c r="AA387" i="2"/>
  <c r="Y387" i="2"/>
  <c r="W387" i="2"/>
  <c r="BK387" i="2"/>
  <c r="N387" i="2"/>
  <c r="BE387" i="2" s="1"/>
  <c r="BI381" i="2"/>
  <c r="BH381" i="2"/>
  <c r="BG381" i="2"/>
  <c r="BF381" i="2"/>
  <c r="AA381" i="2"/>
  <c r="Y381" i="2"/>
  <c r="W381" i="2"/>
  <c r="BK381" i="2"/>
  <c r="N381" i="2"/>
  <c r="BE381" i="2" s="1"/>
  <c r="BI380" i="2"/>
  <c r="BH380" i="2"/>
  <c r="BG380" i="2"/>
  <c r="BF380" i="2"/>
  <c r="AA380" i="2"/>
  <c r="Y380" i="2"/>
  <c r="W380" i="2"/>
  <c r="BK380" i="2"/>
  <c r="N380" i="2"/>
  <c r="BE380" i="2" s="1"/>
  <c r="BI374" i="2"/>
  <c r="BH374" i="2"/>
  <c r="BG374" i="2"/>
  <c r="BF374" i="2"/>
  <c r="AA374" i="2"/>
  <c r="AA373" i="2"/>
  <c r="Y374" i="2"/>
  <c r="W374" i="2"/>
  <c r="BK374" i="2"/>
  <c r="N374" i="2"/>
  <c r="BE374" i="2" s="1"/>
  <c r="BI372" i="2"/>
  <c r="BH372" i="2"/>
  <c r="BG372" i="2"/>
  <c r="BF372" i="2"/>
  <c r="AA372" i="2"/>
  <c r="Y372" i="2"/>
  <c r="W372" i="2"/>
  <c r="BK372" i="2"/>
  <c r="N372" i="2"/>
  <c r="BE372" i="2" s="1"/>
  <c r="BI371" i="2"/>
  <c r="BH371" i="2"/>
  <c r="BG371" i="2"/>
  <c r="BF371" i="2"/>
  <c r="AA371" i="2"/>
  <c r="Y371" i="2"/>
  <c r="W371" i="2"/>
  <c r="BK371" i="2"/>
  <c r="N371" i="2"/>
  <c r="BE371" i="2" s="1"/>
  <c r="BI363" i="2"/>
  <c r="BH363" i="2"/>
  <c r="BG363" i="2"/>
  <c r="BF363" i="2"/>
  <c r="AA363" i="2"/>
  <c r="Y363" i="2"/>
  <c r="W363" i="2"/>
  <c r="BK363" i="2"/>
  <c r="N363" i="2"/>
  <c r="BE363" i="2" s="1"/>
  <c r="BI362" i="2"/>
  <c r="BH362" i="2"/>
  <c r="BG362" i="2"/>
  <c r="BF362" i="2"/>
  <c r="AA362" i="2"/>
  <c r="Y362" i="2"/>
  <c r="W362" i="2"/>
  <c r="BK362" i="2"/>
  <c r="N362" i="2"/>
  <c r="BE362" i="2" s="1"/>
  <c r="BI361" i="2"/>
  <c r="BH361" i="2"/>
  <c r="BG361" i="2"/>
  <c r="BF361" i="2"/>
  <c r="AA361" i="2"/>
  <c r="Y361" i="2"/>
  <c r="W361" i="2"/>
  <c r="BK361" i="2"/>
  <c r="N361" i="2"/>
  <c r="BE361" i="2" s="1"/>
  <c r="BI360" i="2"/>
  <c r="BH360" i="2"/>
  <c r="BG360" i="2"/>
  <c r="BF360" i="2"/>
  <c r="AA360" i="2"/>
  <c r="Y360" i="2"/>
  <c r="W360" i="2"/>
  <c r="BK360" i="2"/>
  <c r="N360" i="2"/>
  <c r="BE360" i="2" s="1"/>
  <c r="BI359" i="2"/>
  <c r="BH359" i="2"/>
  <c r="BG359" i="2"/>
  <c r="BF359" i="2"/>
  <c r="AA359" i="2"/>
  <c r="Y359" i="2"/>
  <c r="W359" i="2"/>
  <c r="BK359" i="2"/>
  <c r="N359" i="2"/>
  <c r="BE359" i="2" s="1"/>
  <c r="BI355" i="2"/>
  <c r="BH355" i="2"/>
  <c r="BG355" i="2"/>
  <c r="BF355" i="2"/>
  <c r="AA355" i="2"/>
  <c r="Y355" i="2"/>
  <c r="W355" i="2"/>
  <c r="BK355" i="2"/>
  <c r="N355" i="2"/>
  <c r="BE355" i="2" s="1"/>
  <c r="BI354" i="2"/>
  <c r="BH354" i="2"/>
  <c r="BG354" i="2"/>
  <c r="BF354" i="2"/>
  <c r="AA354" i="2"/>
  <c r="Y354" i="2"/>
  <c r="W354" i="2"/>
  <c r="BK354" i="2"/>
  <c r="N354" i="2"/>
  <c r="BE354" i="2" s="1"/>
  <c r="BI350" i="2"/>
  <c r="BH350" i="2"/>
  <c r="BG350" i="2"/>
  <c r="BF350" i="2"/>
  <c r="AA350" i="2"/>
  <c r="Y350" i="2"/>
  <c r="W350" i="2"/>
  <c r="BK350" i="2"/>
  <c r="N350" i="2"/>
  <c r="BE350" i="2" s="1"/>
  <c r="BI340" i="2"/>
  <c r="BH340" i="2"/>
  <c r="BG340" i="2"/>
  <c r="BF340" i="2"/>
  <c r="AA340" i="2"/>
  <c r="Y340" i="2"/>
  <c r="W340" i="2"/>
  <c r="BK340" i="2"/>
  <c r="N340" i="2"/>
  <c r="BE340" i="2" s="1"/>
  <c r="BI339" i="2"/>
  <c r="BH339" i="2"/>
  <c r="BG339" i="2"/>
  <c r="BF339" i="2"/>
  <c r="AA339" i="2"/>
  <c r="Y339" i="2"/>
  <c r="W339" i="2"/>
  <c r="BK339" i="2"/>
  <c r="N339" i="2"/>
  <c r="BE339" i="2" s="1"/>
  <c r="BI338" i="2"/>
  <c r="BH338" i="2"/>
  <c r="BG338" i="2"/>
  <c r="BF338" i="2"/>
  <c r="AA338" i="2"/>
  <c r="Y338" i="2"/>
  <c r="W338" i="2"/>
  <c r="BK338" i="2"/>
  <c r="N338" i="2"/>
  <c r="BE338" i="2" s="1"/>
  <c r="BI337" i="2"/>
  <c r="BH337" i="2"/>
  <c r="BG337" i="2"/>
  <c r="BF337" i="2"/>
  <c r="AA337" i="2"/>
  <c r="Y337" i="2"/>
  <c r="W337" i="2"/>
  <c r="BK337" i="2"/>
  <c r="N337" i="2"/>
  <c r="BE337" i="2" s="1"/>
  <c r="BI336" i="2"/>
  <c r="BH336" i="2"/>
  <c r="BG336" i="2"/>
  <c r="BF336" i="2"/>
  <c r="AA336" i="2"/>
  <c r="Y336" i="2"/>
  <c r="W336" i="2"/>
  <c r="W335" i="2" s="1"/>
  <c r="BK336" i="2"/>
  <c r="N336" i="2"/>
  <c r="BE336" i="2"/>
  <c r="BI331" i="2"/>
  <c r="BH331" i="2"/>
  <c r="BG331" i="2"/>
  <c r="BF331" i="2"/>
  <c r="AA331" i="2"/>
  <c r="Y331" i="2"/>
  <c r="W331" i="2"/>
  <c r="BK331" i="2"/>
  <c r="N331" i="2"/>
  <c r="BE331" i="2"/>
  <c r="BI328" i="2"/>
  <c r="BH328" i="2"/>
  <c r="BG328" i="2"/>
  <c r="BF328" i="2"/>
  <c r="AA328" i="2"/>
  <c r="Y328" i="2"/>
  <c r="W328" i="2"/>
  <c r="BK328" i="2"/>
  <c r="N328" i="2"/>
  <c r="BE328" i="2" s="1"/>
  <c r="BI325" i="2"/>
  <c r="BH325" i="2"/>
  <c r="BG325" i="2"/>
  <c r="BF325" i="2"/>
  <c r="AA325" i="2"/>
  <c r="AA324" i="2" s="1"/>
  <c r="Y325" i="2"/>
  <c r="W325" i="2"/>
  <c r="W324" i="2" s="1"/>
  <c r="BK325" i="2"/>
  <c r="N325" i="2"/>
  <c r="BE325" i="2" s="1"/>
  <c r="BI323" i="2"/>
  <c r="BH323" i="2"/>
  <c r="BG323" i="2"/>
  <c r="BF323" i="2"/>
  <c r="AA323" i="2"/>
  <c r="Y323" i="2"/>
  <c r="W323" i="2"/>
  <c r="BK323" i="2"/>
  <c r="N323" i="2"/>
  <c r="BE323" i="2" s="1"/>
  <c r="BI322" i="2"/>
  <c r="BH322" i="2"/>
  <c r="BG322" i="2"/>
  <c r="BF322" i="2"/>
  <c r="AA322" i="2"/>
  <c r="Y322" i="2"/>
  <c r="W322" i="2"/>
  <c r="BK322" i="2"/>
  <c r="N322" i="2"/>
  <c r="BE322" i="2" s="1"/>
  <c r="BI321" i="2"/>
  <c r="BH321" i="2"/>
  <c r="BG321" i="2"/>
  <c r="BF321" i="2"/>
  <c r="AA321" i="2"/>
  <c r="Y321" i="2"/>
  <c r="W321" i="2"/>
  <c r="BK321" i="2"/>
  <c r="N321" i="2"/>
  <c r="BE321" i="2" s="1"/>
  <c r="BI320" i="2"/>
  <c r="BH320" i="2"/>
  <c r="BG320" i="2"/>
  <c r="BF320" i="2"/>
  <c r="AA320" i="2"/>
  <c r="Y320" i="2"/>
  <c r="W320" i="2"/>
  <c r="BK320" i="2"/>
  <c r="N320" i="2"/>
  <c r="BE320" i="2" s="1"/>
  <c r="BI319" i="2"/>
  <c r="BH319" i="2"/>
  <c r="BG319" i="2"/>
  <c r="BF319" i="2"/>
  <c r="AA319" i="2"/>
  <c r="Y319" i="2"/>
  <c r="W319" i="2"/>
  <c r="BK319" i="2"/>
  <c r="N319" i="2"/>
  <c r="BE319" i="2" s="1"/>
  <c r="BI315" i="2"/>
  <c r="BH315" i="2"/>
  <c r="BG315" i="2"/>
  <c r="BF315" i="2"/>
  <c r="AA315" i="2"/>
  <c r="Y315" i="2"/>
  <c r="W315" i="2"/>
  <c r="BK315" i="2"/>
  <c r="N315" i="2"/>
  <c r="BE315" i="2" s="1"/>
  <c r="BI314" i="2"/>
  <c r="BH314" i="2"/>
  <c r="BG314" i="2"/>
  <c r="BF314" i="2"/>
  <c r="AA314" i="2"/>
  <c r="Y314" i="2"/>
  <c r="W314" i="2"/>
  <c r="BK314" i="2"/>
  <c r="N314" i="2"/>
  <c r="BE314" i="2"/>
  <c r="BI313" i="2"/>
  <c r="BH313" i="2"/>
  <c r="BG313" i="2"/>
  <c r="BF313" i="2"/>
  <c r="AA313" i="2"/>
  <c r="Y313" i="2"/>
  <c r="W313" i="2"/>
  <c r="BK313" i="2"/>
  <c r="N313" i="2"/>
  <c r="BE313" i="2" s="1"/>
  <c r="BI312" i="2"/>
  <c r="BH312" i="2"/>
  <c r="BG312" i="2"/>
  <c r="BF312" i="2"/>
  <c r="AA312" i="2"/>
  <c r="Y312" i="2"/>
  <c r="W312" i="2"/>
  <c r="BK312" i="2"/>
  <c r="N312" i="2"/>
  <c r="BE312" i="2" s="1"/>
  <c r="BI307" i="2"/>
  <c r="BH307" i="2"/>
  <c r="BG307" i="2"/>
  <c r="BF307" i="2"/>
  <c r="AA307" i="2"/>
  <c r="Y307" i="2"/>
  <c r="W307" i="2"/>
  <c r="BK307" i="2"/>
  <c r="N307" i="2"/>
  <c r="BE307" i="2" s="1"/>
  <c r="BI306" i="2"/>
  <c r="BH306" i="2"/>
  <c r="BG306" i="2"/>
  <c r="BF306" i="2"/>
  <c r="AA306" i="2"/>
  <c r="Y306" i="2"/>
  <c r="W306" i="2"/>
  <c r="BK306" i="2"/>
  <c r="N306" i="2"/>
  <c r="BE306" i="2"/>
  <c r="BI305" i="2"/>
  <c r="BH305" i="2"/>
  <c r="BG305" i="2"/>
  <c r="BF305" i="2"/>
  <c r="AA305" i="2"/>
  <c r="Y305" i="2"/>
  <c r="W305" i="2"/>
  <c r="BK305" i="2"/>
  <c r="N305" i="2"/>
  <c r="BE305" i="2" s="1"/>
  <c r="BI304" i="2"/>
  <c r="BH304" i="2"/>
  <c r="BG304" i="2"/>
  <c r="BF304" i="2"/>
  <c r="AA304" i="2"/>
  <c r="Y304" i="2"/>
  <c r="W304" i="2"/>
  <c r="BK304" i="2"/>
  <c r="N304" i="2"/>
  <c r="BE304" i="2" s="1"/>
  <c r="BI299" i="2"/>
  <c r="BH299" i="2"/>
  <c r="BG299" i="2"/>
  <c r="BF299" i="2"/>
  <c r="AA299" i="2"/>
  <c r="Y299" i="2"/>
  <c r="W299" i="2"/>
  <c r="BK299" i="2"/>
  <c r="N299" i="2"/>
  <c r="BE299" i="2"/>
  <c r="BI297" i="2"/>
  <c r="BH297" i="2"/>
  <c r="BG297" i="2"/>
  <c r="BF297" i="2"/>
  <c r="AA297" i="2"/>
  <c r="Y297" i="2"/>
  <c r="W297" i="2"/>
  <c r="BK297" i="2"/>
  <c r="N297" i="2"/>
  <c r="BE297" i="2" s="1"/>
  <c r="BI296" i="2"/>
  <c r="BH296" i="2"/>
  <c r="BG296" i="2"/>
  <c r="BF296" i="2"/>
  <c r="AA296" i="2"/>
  <c r="Y296" i="2"/>
  <c r="W296" i="2"/>
  <c r="BK296" i="2"/>
  <c r="N296" i="2"/>
  <c r="BE296" i="2"/>
  <c r="BI292" i="2"/>
  <c r="BH292" i="2"/>
  <c r="BG292" i="2"/>
  <c r="BF292" i="2"/>
  <c r="AA292" i="2"/>
  <c r="Y292" i="2"/>
  <c r="W292" i="2"/>
  <c r="BK292" i="2"/>
  <c r="N292" i="2"/>
  <c r="BE292" i="2" s="1"/>
  <c r="BI288" i="2"/>
  <c r="BH288" i="2"/>
  <c r="BG288" i="2"/>
  <c r="BF288" i="2"/>
  <c r="AA288" i="2"/>
  <c r="Y288" i="2"/>
  <c r="W288" i="2"/>
  <c r="BK288" i="2"/>
  <c r="N288" i="2"/>
  <c r="BE288" i="2" s="1"/>
  <c r="BI278" i="2"/>
  <c r="BH278" i="2"/>
  <c r="BG278" i="2"/>
  <c r="BF278" i="2"/>
  <c r="AA278" i="2"/>
  <c r="Y278" i="2"/>
  <c r="W278" i="2"/>
  <c r="BK278" i="2"/>
  <c r="N278" i="2"/>
  <c r="BE278" i="2" s="1"/>
  <c r="BI277" i="2"/>
  <c r="BH277" i="2"/>
  <c r="BG277" i="2"/>
  <c r="BF277" i="2"/>
  <c r="AA277" i="2"/>
  <c r="Y277" i="2"/>
  <c r="W277" i="2"/>
  <c r="BK277" i="2"/>
  <c r="N277" i="2"/>
  <c r="BE277" i="2" s="1"/>
  <c r="BI276" i="2"/>
  <c r="BH276" i="2"/>
  <c r="BG276" i="2"/>
  <c r="BF276" i="2"/>
  <c r="AA276" i="2"/>
  <c r="Y276" i="2"/>
  <c r="W276" i="2"/>
  <c r="BK276" i="2"/>
  <c r="N276" i="2"/>
  <c r="BE276" i="2" s="1"/>
  <c r="BI272" i="2"/>
  <c r="BH272" i="2"/>
  <c r="BG272" i="2"/>
  <c r="BF272" i="2"/>
  <c r="AA272" i="2"/>
  <c r="Y272" i="2"/>
  <c r="W272" i="2"/>
  <c r="BK272" i="2"/>
  <c r="N272" i="2"/>
  <c r="BE272" i="2" s="1"/>
  <c r="BI271" i="2"/>
  <c r="BH271" i="2"/>
  <c r="BG271" i="2"/>
  <c r="BF271" i="2"/>
  <c r="AA271" i="2"/>
  <c r="Y271" i="2"/>
  <c r="W271" i="2"/>
  <c r="BK271" i="2"/>
  <c r="N271" i="2"/>
  <c r="BE271" i="2" s="1"/>
  <c r="BI270" i="2"/>
  <c r="BH270" i="2"/>
  <c r="BG270" i="2"/>
  <c r="BF270" i="2"/>
  <c r="AA270" i="2"/>
  <c r="Y270" i="2"/>
  <c r="W270" i="2"/>
  <c r="BK270" i="2"/>
  <c r="N270" i="2"/>
  <c r="BE270" i="2"/>
  <c r="BI266" i="2"/>
  <c r="BH266" i="2"/>
  <c r="BG266" i="2"/>
  <c r="BF266" i="2"/>
  <c r="AA266" i="2"/>
  <c r="Y266" i="2"/>
  <c r="W266" i="2"/>
  <c r="BK266" i="2"/>
  <c r="N266" i="2"/>
  <c r="BE266" i="2" s="1"/>
  <c r="BI262" i="2"/>
  <c r="BH262" i="2"/>
  <c r="BG262" i="2"/>
  <c r="BF262" i="2"/>
  <c r="AA262" i="2"/>
  <c r="Y262" i="2"/>
  <c r="W262" i="2"/>
  <c r="BK262" i="2"/>
  <c r="N262" i="2"/>
  <c r="BE262" i="2" s="1"/>
  <c r="BI258" i="2"/>
  <c r="BH258" i="2"/>
  <c r="BG258" i="2"/>
  <c r="BF258" i="2"/>
  <c r="AA258" i="2"/>
  <c r="Y258" i="2"/>
  <c r="W258" i="2"/>
  <c r="BK258" i="2"/>
  <c r="N258" i="2"/>
  <c r="BE258" i="2" s="1"/>
  <c r="BI249" i="2"/>
  <c r="BH249" i="2"/>
  <c r="BG249" i="2"/>
  <c r="BF249" i="2"/>
  <c r="AA249" i="2"/>
  <c r="AA248" i="2" s="1"/>
  <c r="Y249" i="2"/>
  <c r="W249" i="2"/>
  <c r="W248" i="2" s="1"/>
  <c r="BK249" i="2"/>
  <c r="N249" i="2"/>
  <c r="BE249" i="2" s="1"/>
  <c r="BI247" i="2"/>
  <c r="BH247" i="2"/>
  <c r="BG247" i="2"/>
  <c r="BF247" i="2"/>
  <c r="AA247" i="2"/>
  <c r="Y247" i="2"/>
  <c r="W247" i="2"/>
  <c r="BK247" i="2"/>
  <c r="BK240" i="2" s="1"/>
  <c r="N240" i="2" s="1"/>
  <c r="N96" i="2" s="1"/>
  <c r="N247" i="2"/>
  <c r="BE247" i="2" s="1"/>
  <c r="BI241" i="2"/>
  <c r="BH241" i="2"/>
  <c r="BG241" i="2"/>
  <c r="BF241" i="2"/>
  <c r="AA241" i="2"/>
  <c r="Y241" i="2"/>
  <c r="Y240" i="2" s="1"/>
  <c r="W241" i="2"/>
  <c r="BK241" i="2"/>
  <c r="N241" i="2"/>
  <c r="BE241" i="2" s="1"/>
  <c r="BI238" i="2"/>
  <c r="BH238" i="2"/>
  <c r="BG238" i="2"/>
  <c r="BF238" i="2"/>
  <c r="AA238" i="2"/>
  <c r="AA237" i="2" s="1"/>
  <c r="Y238" i="2"/>
  <c r="Y237" i="2" s="1"/>
  <c r="W238" i="2"/>
  <c r="W237" i="2" s="1"/>
  <c r="BK238" i="2"/>
  <c r="BK237" i="2" s="1"/>
  <c r="N237" i="2" s="1"/>
  <c r="N94" i="2" s="1"/>
  <c r="N238" i="2"/>
  <c r="BE238" i="2" s="1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AA233" i="2"/>
  <c r="Y233" i="2"/>
  <c r="W233" i="2"/>
  <c r="BK233" i="2"/>
  <c r="N233" i="2"/>
  <c r="BE233" i="2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/>
  <c r="BI226" i="2"/>
  <c r="BH226" i="2"/>
  <c r="BG226" i="2"/>
  <c r="BF226" i="2"/>
  <c r="AA226" i="2"/>
  <c r="Y226" i="2"/>
  <c r="W226" i="2"/>
  <c r="BK226" i="2"/>
  <c r="N226" i="2"/>
  <c r="BE226" i="2"/>
  <c r="BI225" i="2"/>
  <c r="BH225" i="2"/>
  <c r="BG225" i="2"/>
  <c r="BF225" i="2"/>
  <c r="AA225" i="2"/>
  <c r="Y225" i="2"/>
  <c r="W225" i="2"/>
  <c r="BK225" i="2"/>
  <c r="N225" i="2"/>
  <c r="BE225" i="2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AA223" i="2"/>
  <c r="Y223" i="2"/>
  <c r="W223" i="2"/>
  <c r="BK223" i="2"/>
  <c r="N223" i="2"/>
  <c r="BE223" i="2" s="1"/>
  <c r="BI212" i="2"/>
  <c r="BH212" i="2"/>
  <c r="BG212" i="2"/>
  <c r="BF212" i="2"/>
  <c r="AA212" i="2"/>
  <c r="Y212" i="2"/>
  <c r="W212" i="2"/>
  <c r="BK212" i="2"/>
  <c r="N212" i="2"/>
  <c r="BE212" i="2"/>
  <c r="BI209" i="2"/>
  <c r="BH209" i="2"/>
  <c r="BG209" i="2"/>
  <c r="BF209" i="2"/>
  <c r="AA209" i="2"/>
  <c r="Y209" i="2"/>
  <c r="W209" i="2"/>
  <c r="BK209" i="2"/>
  <c r="N209" i="2"/>
  <c r="BE209" i="2" s="1"/>
  <c r="BI198" i="2"/>
  <c r="BH198" i="2"/>
  <c r="BG198" i="2"/>
  <c r="BF198" i="2"/>
  <c r="AA198" i="2"/>
  <c r="Y198" i="2"/>
  <c r="W198" i="2"/>
  <c r="BK198" i="2"/>
  <c r="N198" i="2"/>
  <c r="BE198" i="2" s="1"/>
  <c r="BI194" i="2"/>
  <c r="BH194" i="2"/>
  <c r="BG194" i="2"/>
  <c r="BF194" i="2"/>
  <c r="AA194" i="2"/>
  <c r="Y194" i="2"/>
  <c r="W194" i="2"/>
  <c r="BK194" i="2"/>
  <c r="N194" i="2"/>
  <c r="BE194" i="2" s="1"/>
  <c r="BI190" i="2"/>
  <c r="BH190" i="2"/>
  <c r="BG190" i="2"/>
  <c r="BF190" i="2"/>
  <c r="AA190" i="2"/>
  <c r="Y190" i="2"/>
  <c r="W190" i="2"/>
  <c r="BK190" i="2"/>
  <c r="N190" i="2"/>
  <c r="BE190" i="2" s="1"/>
  <c r="BI185" i="2"/>
  <c r="BH185" i="2"/>
  <c r="BG185" i="2"/>
  <c r="BF185" i="2"/>
  <c r="AA185" i="2"/>
  <c r="Y185" i="2"/>
  <c r="W185" i="2"/>
  <c r="BK185" i="2"/>
  <c r="N185" i="2"/>
  <c r="BE185" i="2" s="1"/>
  <c r="BI181" i="2"/>
  <c r="BH181" i="2"/>
  <c r="BG181" i="2"/>
  <c r="BF181" i="2"/>
  <c r="AA181" i="2"/>
  <c r="Y181" i="2"/>
  <c r="Y176" i="2" s="1"/>
  <c r="W181" i="2"/>
  <c r="BK181" i="2"/>
  <c r="N181" i="2"/>
  <c r="BE181" i="2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AA176" i="2" s="1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/>
  <c r="BI169" i="2"/>
  <c r="BH169" i="2"/>
  <c r="BG169" i="2"/>
  <c r="BF169" i="2"/>
  <c r="AA169" i="2"/>
  <c r="Y169" i="2"/>
  <c r="W169" i="2"/>
  <c r="BK169" i="2"/>
  <c r="N169" i="2"/>
  <c r="BE169" i="2"/>
  <c r="BI168" i="2"/>
  <c r="BH168" i="2"/>
  <c r="BG168" i="2"/>
  <c r="BF168" i="2"/>
  <c r="AA168" i="2"/>
  <c r="Y168" i="2"/>
  <c r="W168" i="2"/>
  <c r="BK168" i="2"/>
  <c r="N168" i="2"/>
  <c r="BE168" i="2"/>
  <c r="BI167" i="2"/>
  <c r="BH167" i="2"/>
  <c r="BG167" i="2"/>
  <c r="BF167" i="2"/>
  <c r="AA167" i="2"/>
  <c r="Y167" i="2"/>
  <c r="W167" i="2"/>
  <c r="BK167" i="2"/>
  <c r="N167" i="2"/>
  <c r="BE167" i="2"/>
  <c r="BI161" i="2"/>
  <c r="BH161" i="2"/>
  <c r="BG161" i="2"/>
  <c r="BF161" i="2"/>
  <c r="AA161" i="2"/>
  <c r="Y161" i="2"/>
  <c r="W161" i="2"/>
  <c r="BK161" i="2"/>
  <c r="N161" i="2"/>
  <c r="BE161" i="2"/>
  <c r="BI153" i="2"/>
  <c r="BH153" i="2"/>
  <c r="BG153" i="2"/>
  <c r="BF153" i="2"/>
  <c r="AA153" i="2"/>
  <c r="Y153" i="2"/>
  <c r="W153" i="2"/>
  <c r="BK153" i="2"/>
  <c r="N153" i="2"/>
  <c r="BE153" i="2"/>
  <c r="BI152" i="2"/>
  <c r="BH152" i="2"/>
  <c r="BG152" i="2"/>
  <c r="BF152" i="2"/>
  <c r="AA152" i="2"/>
  <c r="Y152" i="2"/>
  <c r="W152" i="2"/>
  <c r="BK152" i="2"/>
  <c r="N152" i="2"/>
  <c r="BE152" i="2"/>
  <c r="BI148" i="2"/>
  <c r="BH148" i="2"/>
  <c r="BG148" i="2"/>
  <c r="BF148" i="2"/>
  <c r="AA148" i="2"/>
  <c r="Y148" i="2"/>
  <c r="W148" i="2"/>
  <c r="BK148" i="2"/>
  <c r="N148" i="2"/>
  <c r="BE148" i="2"/>
  <c r="BI144" i="2"/>
  <c r="BH144" i="2"/>
  <c r="BG144" i="2"/>
  <c r="BF144" i="2"/>
  <c r="AA144" i="2"/>
  <c r="Y144" i="2"/>
  <c r="W144" i="2"/>
  <c r="BK144" i="2"/>
  <c r="N144" i="2"/>
  <c r="BE144" i="2"/>
  <c r="BI140" i="2"/>
  <c r="BH140" i="2"/>
  <c r="BG140" i="2"/>
  <c r="BF140" i="2"/>
  <c r="AA140" i="2"/>
  <c r="Y140" i="2"/>
  <c r="W140" i="2"/>
  <c r="BK140" i="2"/>
  <c r="N140" i="2"/>
  <c r="BE140" i="2"/>
  <c r="BI137" i="2"/>
  <c r="BH137" i="2"/>
  <c r="BG137" i="2"/>
  <c r="BF137" i="2"/>
  <c r="AA137" i="2"/>
  <c r="Y137" i="2"/>
  <c r="Y136" i="2" s="1"/>
  <c r="W137" i="2"/>
  <c r="BK137" i="2"/>
  <c r="N137" i="2"/>
  <c r="BE137" i="2" s="1"/>
  <c r="BI135" i="2"/>
  <c r="BH135" i="2"/>
  <c r="BG135" i="2"/>
  <c r="BF135" i="2"/>
  <c r="AA135" i="2"/>
  <c r="Y135" i="2"/>
  <c r="W135" i="2"/>
  <c r="BK135" i="2"/>
  <c r="N135" i="2"/>
  <c r="BE135" i="2" s="1"/>
  <c r="BI127" i="2"/>
  <c r="BH127" i="2"/>
  <c r="BG127" i="2"/>
  <c r="BF127" i="2"/>
  <c r="AA127" i="2"/>
  <c r="Y127" i="2"/>
  <c r="Y126" i="2" s="1"/>
  <c r="W127" i="2"/>
  <c r="BK127" i="2"/>
  <c r="BK126" i="2" s="1"/>
  <c r="N126" i="2" s="1"/>
  <c r="N90" i="2" s="1"/>
  <c r="N127" i="2"/>
  <c r="BE127" i="2" s="1"/>
  <c r="M121" i="2"/>
  <c r="M120" i="2"/>
  <c r="F120" i="2"/>
  <c r="F118" i="2"/>
  <c r="F116" i="2"/>
  <c r="M28" i="2"/>
  <c r="AS88" i="1"/>
  <c r="M84" i="2"/>
  <c r="M83" i="2"/>
  <c r="F83" i="2"/>
  <c r="F81" i="2"/>
  <c r="F79" i="2"/>
  <c r="O15" i="2"/>
  <c r="E15" i="2"/>
  <c r="F84" i="2" s="1"/>
  <c r="O14" i="2"/>
  <c r="O9" i="2"/>
  <c r="M81" i="2" s="1"/>
  <c r="F6" i="2"/>
  <c r="F115" i="2" s="1"/>
  <c r="AK27" i="1"/>
  <c r="AM83" i="1"/>
  <c r="L83" i="1"/>
  <c r="AM82" i="1"/>
  <c r="L82" i="1"/>
  <c r="AM80" i="1"/>
  <c r="L80" i="1"/>
  <c r="L78" i="1"/>
  <c r="L77" i="1"/>
  <c r="BK114" i="11" l="1"/>
  <c r="W114" i="11"/>
  <c r="AA114" i="11"/>
  <c r="H36" i="11"/>
  <c r="BD98" i="1" s="1"/>
  <c r="H34" i="11"/>
  <c r="BB98" i="1" s="1"/>
  <c r="AA117" i="11"/>
  <c r="BK117" i="11"/>
  <c r="N117" i="11" s="1"/>
  <c r="N91" i="11" s="1"/>
  <c r="H33" i="12"/>
  <c r="AW96" i="1"/>
  <c r="AT96" i="1"/>
  <c r="H36" i="4"/>
  <c r="BD90" i="1" s="1"/>
  <c r="BK113" i="3"/>
  <c r="N113" i="3" s="1"/>
  <c r="N90" i="3" s="1"/>
  <c r="M33" i="3"/>
  <c r="AW89" i="1" s="1"/>
  <c r="H35" i="3"/>
  <c r="BC89" i="1" s="1"/>
  <c r="BK397" i="2"/>
  <c r="N397" i="2" s="1"/>
  <c r="N102" i="2" s="1"/>
  <c r="BK409" i="2"/>
  <c r="N409" i="2" s="1"/>
  <c r="N103" i="2" s="1"/>
  <c r="M32" i="2"/>
  <c r="AV88" i="1" s="1"/>
  <c r="BK324" i="2"/>
  <c r="N324" i="2" s="1"/>
  <c r="N99" i="2" s="1"/>
  <c r="H33" i="8"/>
  <c r="BA94" i="1" s="1"/>
  <c r="W113" i="3"/>
  <c r="W112" i="3" s="1"/>
  <c r="W111" i="3" s="1"/>
  <c r="AU89" i="1" s="1"/>
  <c r="AA126" i="2"/>
  <c r="H36" i="2"/>
  <c r="BD88" i="1" s="1"/>
  <c r="BK222" i="2"/>
  <c r="N222" i="2" s="1"/>
  <c r="N93" i="2" s="1"/>
  <c r="AA222" i="2"/>
  <c r="W222" i="2"/>
  <c r="BK298" i="2"/>
  <c r="N298" i="2" s="1"/>
  <c r="N98" i="2" s="1"/>
  <c r="AA113" i="4"/>
  <c r="AA112" i="4" s="1"/>
  <c r="W117" i="11"/>
  <c r="Y117" i="11"/>
  <c r="Y113" i="11" s="1"/>
  <c r="Y112" i="11" s="1"/>
  <c r="BD96" i="1"/>
  <c r="AU97" i="1"/>
  <c r="H33" i="2"/>
  <c r="BA88" i="1" s="1"/>
  <c r="H35" i="2"/>
  <c r="BC88" i="1" s="1"/>
  <c r="M33" i="2"/>
  <c r="AW88" i="1" s="1"/>
  <c r="AT88" i="1" s="1"/>
  <c r="BK136" i="2"/>
  <c r="AA136" i="2"/>
  <c r="W136" i="2"/>
  <c r="W240" i="2"/>
  <c r="AA240" i="2"/>
  <c r="AA298" i="2"/>
  <c r="Y324" i="2"/>
  <c r="AA335" i="2"/>
  <c r="W373" i="2"/>
  <c r="AA409" i="2"/>
  <c r="Y113" i="3"/>
  <c r="Y112" i="3" s="1"/>
  <c r="Y111" i="3" s="1"/>
  <c r="H35" i="11"/>
  <c r="BC98" i="1" s="1"/>
  <c r="BC87" i="1" s="1"/>
  <c r="AY87" i="1" s="1"/>
  <c r="BC96" i="1"/>
  <c r="W176" i="2"/>
  <c r="W126" i="2"/>
  <c r="W125" i="2" s="1"/>
  <c r="H34" i="2"/>
  <c r="BB88" i="1" s="1"/>
  <c r="BK176" i="2"/>
  <c r="N176" i="2" s="1"/>
  <c r="N92" i="2" s="1"/>
  <c r="W298" i="2"/>
  <c r="Y373" i="2"/>
  <c r="W397" i="2"/>
  <c r="H33" i="3"/>
  <c r="BA89" i="1" s="1"/>
  <c r="H36" i="3"/>
  <c r="BD89" i="1" s="1"/>
  <c r="H34" i="3"/>
  <c r="BB89" i="1" s="1"/>
  <c r="AA113" i="3"/>
  <c r="AA112" i="3" s="1"/>
  <c r="AA111" i="3" s="1"/>
  <c r="M33" i="4"/>
  <c r="AW90" i="1" s="1"/>
  <c r="F103" i="11"/>
  <c r="M33" i="11"/>
  <c r="AW98" i="1" s="1"/>
  <c r="BB96" i="1"/>
  <c r="M81" i="6"/>
  <c r="F84" i="6"/>
  <c r="F84" i="5"/>
  <c r="F121" i="2"/>
  <c r="M81" i="4"/>
  <c r="F78" i="5"/>
  <c r="F78" i="9"/>
  <c r="F108" i="8"/>
  <c r="M81" i="7"/>
  <c r="F84" i="3"/>
  <c r="F84" i="4"/>
  <c r="AT92" i="1"/>
  <c r="F108" i="10"/>
  <c r="F108" i="12"/>
  <c r="AS87" i="1"/>
  <c r="F78" i="2"/>
  <c r="M81" i="9"/>
  <c r="M118" i="2"/>
  <c r="M81" i="8"/>
  <c r="F102" i="7"/>
  <c r="M32" i="12"/>
  <c r="H32" i="12"/>
  <c r="BK112" i="12"/>
  <c r="M105" i="12"/>
  <c r="F78" i="12"/>
  <c r="H33" i="10"/>
  <c r="H32" i="6"/>
  <c r="AZ92" i="1" s="1"/>
  <c r="H33" i="6"/>
  <c r="BA92" i="1" s="1"/>
  <c r="AA125" i="2"/>
  <c r="N136" i="2"/>
  <c r="N91" i="2" s="1"/>
  <c r="BK125" i="2"/>
  <c r="H32" i="2"/>
  <c r="AZ88" i="1" s="1"/>
  <c r="M32" i="5"/>
  <c r="AV91" i="1" s="1"/>
  <c r="H32" i="5"/>
  <c r="AZ91" i="1" s="1"/>
  <c r="BK112" i="7"/>
  <c r="N113" i="7"/>
  <c r="N90" i="7" s="1"/>
  <c r="N113" i="5"/>
  <c r="N90" i="5" s="1"/>
  <c r="BK112" i="5"/>
  <c r="AA239" i="2"/>
  <c r="Y222" i="2"/>
  <c r="Y125" i="2" s="1"/>
  <c r="BK335" i="2"/>
  <c r="N335" i="2" s="1"/>
  <c r="N100" i="2" s="1"/>
  <c r="M32" i="9"/>
  <c r="AV95" i="1" s="1"/>
  <c r="AT95" i="1" s="1"/>
  <c r="H32" i="9"/>
  <c r="AZ95" i="1" s="1"/>
  <c r="Y298" i="2"/>
  <c r="N113" i="9"/>
  <c r="N90" i="9" s="1"/>
  <c r="BK112" i="9"/>
  <c r="M32" i="11"/>
  <c r="AV98" i="1" s="1"/>
  <c r="AT98" i="1" s="1"/>
  <c r="H32" i="11"/>
  <c r="AZ98" i="1" s="1"/>
  <c r="W239" i="2"/>
  <c r="W124" i="2" s="1"/>
  <c r="AU88" i="1" s="1"/>
  <c r="Y248" i="2"/>
  <c r="Y239" i="2" s="1"/>
  <c r="BK248" i="2"/>
  <c r="N248" i="2" s="1"/>
  <c r="N97" i="2" s="1"/>
  <c r="Y335" i="2"/>
  <c r="BK373" i="2"/>
  <c r="N373" i="2" s="1"/>
  <c r="N101" i="2" s="1"/>
  <c r="M32" i="3"/>
  <c r="AV89" i="1" s="1"/>
  <c r="N114" i="11"/>
  <c r="M32" i="4"/>
  <c r="AV90" i="1" s="1"/>
  <c r="H32" i="4"/>
  <c r="AZ90" i="1" s="1"/>
  <c r="H32" i="7"/>
  <c r="AZ93" i="1" s="1"/>
  <c r="M32" i="7"/>
  <c r="AV93" i="1" s="1"/>
  <c r="AT93" i="1" s="1"/>
  <c r="H33" i="4"/>
  <c r="BA90" i="1" s="1"/>
  <c r="M81" i="5"/>
  <c r="F78" i="8"/>
  <c r="BK112" i="8"/>
  <c r="F84" i="9"/>
  <c r="M33" i="5"/>
  <c r="AW91" i="1" s="1"/>
  <c r="H33" i="7"/>
  <c r="BA93" i="1" s="1"/>
  <c r="M32" i="8"/>
  <c r="AV94" i="1" s="1"/>
  <c r="AT94" i="1" s="1"/>
  <c r="H32" i="10"/>
  <c r="AZ96" i="1" s="1"/>
  <c r="H32" i="3"/>
  <c r="AZ89" i="1" s="1"/>
  <c r="F78" i="10"/>
  <c r="BK112" i="10"/>
  <c r="F84" i="11"/>
  <c r="F78" i="3"/>
  <c r="BK112" i="3"/>
  <c r="H33" i="9"/>
  <c r="BA95" i="1" s="1"/>
  <c r="M81" i="10"/>
  <c r="H33" i="11"/>
  <c r="BA98" i="1" s="1"/>
  <c r="M81" i="3"/>
  <c r="F78" i="4"/>
  <c r="BK113" i="4"/>
  <c r="F78" i="6"/>
  <c r="BK112" i="6"/>
  <c r="F84" i="7"/>
  <c r="M81" i="11"/>
  <c r="N90" i="11" l="1"/>
  <c r="N113" i="11"/>
  <c r="N112" i="11" s="1"/>
  <c r="W113" i="11"/>
  <c r="W112" i="11" s="1"/>
  <c r="AU98" i="1" s="1"/>
  <c r="AU87" i="1" s="1"/>
  <c r="AA113" i="11"/>
  <c r="AA112" i="11" s="1"/>
  <c r="BK113" i="11"/>
  <c r="BB87" i="1"/>
  <c r="AX87" i="1" s="1"/>
  <c r="BD87" i="1"/>
  <c r="W35" i="1" s="1"/>
  <c r="AT90" i="1"/>
  <c r="AT89" i="1"/>
  <c r="AZ97" i="1"/>
  <c r="AZ87" i="1" s="1"/>
  <c r="BA96" i="1"/>
  <c r="BA87" i="1" s="1"/>
  <c r="AW87" i="1" s="1"/>
  <c r="AK32" i="1" s="1"/>
  <c r="AA124" i="2"/>
  <c r="W34" i="1"/>
  <c r="W33" i="1"/>
  <c r="BK111" i="12"/>
  <c r="N111" i="12" s="1"/>
  <c r="N88" i="12" s="1"/>
  <c r="N112" i="12"/>
  <c r="N89" i="12" s="1"/>
  <c r="Y124" i="2"/>
  <c r="N113" i="4"/>
  <c r="N89" i="4" s="1"/>
  <c r="BK112" i="4"/>
  <c r="N112" i="4" s="1"/>
  <c r="N88" i="4" s="1"/>
  <c r="N112" i="10"/>
  <c r="N89" i="10" s="1"/>
  <c r="BK111" i="10"/>
  <c r="N111" i="10" s="1"/>
  <c r="N88" i="10" s="1"/>
  <c r="N112" i="8"/>
  <c r="N89" i="8" s="1"/>
  <c r="BK111" i="8"/>
  <c r="N111" i="8" s="1"/>
  <c r="N88" i="8" s="1"/>
  <c r="BK239" i="2"/>
  <c r="N239" i="2" s="1"/>
  <c r="N95" i="2" s="1"/>
  <c r="N112" i="7"/>
  <c r="N89" i="7" s="1"/>
  <c r="BK111" i="7"/>
  <c r="N111" i="7" s="1"/>
  <c r="N88" i="7" s="1"/>
  <c r="AT91" i="1"/>
  <c r="BK111" i="9"/>
  <c r="N111" i="9" s="1"/>
  <c r="N88" i="9" s="1"/>
  <c r="N112" i="9"/>
  <c r="N89" i="9" s="1"/>
  <c r="N125" i="2"/>
  <c r="N89" i="2" s="1"/>
  <c r="N112" i="6"/>
  <c r="N89" i="6" s="1"/>
  <c r="BK111" i="6"/>
  <c r="N111" i="6" s="1"/>
  <c r="N88" i="6" s="1"/>
  <c r="N112" i="3"/>
  <c r="N89" i="3" s="1"/>
  <c r="BK111" i="3"/>
  <c r="N111" i="3" s="1"/>
  <c r="N88" i="3" s="1"/>
  <c r="N112" i="5"/>
  <c r="N89" i="5" s="1"/>
  <c r="BK111" i="5"/>
  <c r="N111" i="5" s="1"/>
  <c r="N88" i="5" s="1"/>
  <c r="N89" i="11" l="1"/>
  <c r="BK112" i="11"/>
  <c r="N88" i="11" s="1"/>
  <c r="L95" i="11" s="1"/>
  <c r="L94" i="12"/>
  <c r="M27" i="12"/>
  <c r="M30" i="12" s="1"/>
  <c r="W32" i="1"/>
  <c r="M27" i="3"/>
  <c r="M30" i="3" s="1"/>
  <c r="L94" i="3"/>
  <c r="L94" i="6"/>
  <c r="M27" i="6"/>
  <c r="M30" i="6" s="1"/>
  <c r="L95" i="4"/>
  <c r="M27" i="4"/>
  <c r="M30" i="4" s="1"/>
  <c r="L94" i="7"/>
  <c r="M27" i="7"/>
  <c r="M30" i="7" s="1"/>
  <c r="L94" i="9"/>
  <c r="M27" i="9"/>
  <c r="M30" i="9" s="1"/>
  <c r="BK124" i="2"/>
  <c r="N124" i="2" s="1"/>
  <c r="N88" i="2" s="1"/>
  <c r="W31" i="1"/>
  <c r="AV87" i="1"/>
  <c r="M27" i="10"/>
  <c r="M30" i="10" s="1"/>
  <c r="L94" i="10"/>
  <c r="L94" i="5"/>
  <c r="M27" i="5"/>
  <c r="M30" i="5" s="1"/>
  <c r="L94" i="8"/>
  <c r="M27" i="8"/>
  <c r="M30" i="8" s="1"/>
  <c r="M27" i="11" l="1"/>
  <c r="M30" i="11" s="1"/>
  <c r="L38" i="11" s="1"/>
  <c r="L38" i="12"/>
  <c r="AG97" i="1"/>
  <c r="AN97" i="1" s="1"/>
  <c r="AG93" i="1"/>
  <c r="AN93" i="1" s="1"/>
  <c r="L38" i="7"/>
  <c r="AG90" i="1"/>
  <c r="AN90" i="1" s="1"/>
  <c r="L38" i="4"/>
  <c r="AG92" i="1"/>
  <c r="AN92" i="1" s="1"/>
  <c r="L38" i="6"/>
  <c r="AT87" i="1"/>
  <c r="AK31" i="1"/>
  <c r="L107" i="2"/>
  <c r="M27" i="2"/>
  <c r="M30" i="2" s="1"/>
  <c r="AG91" i="1"/>
  <c r="AN91" i="1" s="1"/>
  <c r="L38" i="5"/>
  <c r="AG96" i="1"/>
  <c r="AN96" i="1" s="1"/>
  <c r="L38" i="10"/>
  <c r="AG94" i="1"/>
  <c r="AN94" i="1" s="1"/>
  <c r="L38" i="8"/>
  <c r="AG95" i="1"/>
  <c r="AN95" i="1" s="1"/>
  <c r="L38" i="9"/>
  <c r="AG89" i="1"/>
  <c r="AN89" i="1" s="1"/>
  <c r="L38" i="3"/>
  <c r="AG98" i="1" l="1"/>
  <c r="AN98" i="1" s="1"/>
  <c r="AG88" i="1"/>
  <c r="L38" i="2"/>
  <c r="AN88" i="1" l="1"/>
  <c r="AG87" i="1"/>
  <c r="AN87" i="1" l="1"/>
  <c r="AN102" i="1" s="1"/>
  <c r="AK26" i="1"/>
  <c r="AK29" i="1" s="1"/>
  <c r="AK37" i="1" s="1"/>
  <c r="AG102" i="1"/>
</calcChain>
</file>

<file path=xl/sharedStrings.xml><?xml version="1.0" encoding="utf-8"?>
<sst xmlns="http://schemas.openxmlformats.org/spreadsheetml/2006/main" count="5382" uniqueCount="786">
  <si>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</si>
  <si>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</si>
  <si>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</si>
  <si>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</si>
  <si>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</si>
  <si>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</si>
  <si>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</si>
  <si>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</si>
  <si>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</si>
  <si>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</si>
  <si>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</si>
  <si>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</si>
  <si>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</si>
  <si>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</si>
  <si>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</si>
  <si>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</si>
  <si>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252A</t>
  </si>
  <si>
    <t>Stavba:</t>
  </si>
  <si>
    <t>Oblastní nemocnice Náchod - UTZ</t>
  </si>
  <si>
    <t>JKSO:</t>
  </si>
  <si>
    <t>CC-CZ:</t>
  </si>
  <si>
    <t>Místo:</t>
  </si>
  <si>
    <t>Náchod</t>
  </si>
  <si>
    <t>Datum:</t>
  </si>
  <si>
    <t>10. 11. 2017</t>
  </si>
  <si>
    <t>Objednatel:</t>
  </si>
  <si>
    <t>IČ:</t>
  </si>
  <si>
    <t>Oblastní nemocnice Náchod</t>
  </si>
  <si>
    <t>DIČ:</t>
  </si>
  <si>
    <t>Zhotovitel:</t>
  </si>
  <si>
    <t xml:space="preserve"> </t>
  </si>
  <si>
    <t>Projektant:</t>
  </si>
  <si>
    <t>JIKA CZ, ing Jiří Slánský</t>
  </si>
  <si>
    <t>True</t>
  </si>
  <si>
    <t>Zpracovatel:</t>
  </si>
  <si>
    <t>01890000</t>
  </si>
  <si>
    <t>Jan Petr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</si>
  <si>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</si>
  <si>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</si>
  <si>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</si>
  <si>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</si>
  <si>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</si>
  <si>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</si>
  <si>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</si>
  <si>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</si>
  <si>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</si>
  <si>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</si>
  <si>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</si>
  <si>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</si>
  <si>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</si>
  <si>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</si>
  <si>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</si>
  <si>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</si>
  <si>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</si>
  <si>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</si>
  <si>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</si>
  <si>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</si>
  <si>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</si>
  <si>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</si>
  <si>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</si>
  <si>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</si>
  <si>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</si>
  <si>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</si>
  <si>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</si>
  <si>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</si>
  <si>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</si>
  <si>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</si>
  <si>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</si>
  <si>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</si>
  <si>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</si>
  <si>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</si>
  <si>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</si>
  <si>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</si>
  <si>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</si>
  <si>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</si>
  <si>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</si>
  <si>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</si>
  <si>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</si>
  <si>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</si>
  <si>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</si>
  <si>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{52acfb06-f8b1-4392-a779-094c97db5ad4}</t>
  </si>
  <si>
    <t>{00000000-0000-0000-0000-000000000000}</t>
  </si>
  <si>
    <t>/</t>
  </si>
  <si>
    <t>01</t>
  </si>
  <si>
    <t>Budova A- 2.NP</t>
  </si>
  <si>
    <t>1</t>
  </si>
  <si>
    <t>{e477fd69-cf06-413a-80e9-a5ac2a031466}</t>
  </si>
  <si>
    <t>02</t>
  </si>
  <si>
    <t>{97036aba-5429-4232-99f8-c82a4e21db32}</t>
  </si>
  <si>
    <t>03</t>
  </si>
  <si>
    <t>Interiér - prvotní vybavení</t>
  </si>
  <si>
    <t>{583200f9-8cc4-4dbb-90c5-7f8ff9a9c47d}</t>
  </si>
  <si>
    <t>04</t>
  </si>
  <si>
    <t>ZTI</t>
  </si>
  <si>
    <t>{7351ab10-2bfb-4467-ab0c-45a689b39c01}</t>
  </si>
  <si>
    <t>05</t>
  </si>
  <si>
    <t>Elektroinstalace - silnoproud</t>
  </si>
  <si>
    <t>{c7c022cf-685d-41a0-9dd1-57e6c63b681c}</t>
  </si>
  <si>
    <t>05a</t>
  </si>
  <si>
    <t>Elektroinstalace - slaboproud</t>
  </si>
  <si>
    <t>{63aa9e93-c122-496b-9077-0829477660d6}</t>
  </si>
  <si>
    <t>05b</t>
  </si>
  <si>
    <t>Elektroinstalace - koncové prvky</t>
  </si>
  <si>
    <t>{68c6e455-cc1d-43f8-b6af-dd479234a275}</t>
  </si>
  <si>
    <t>06</t>
  </si>
  <si>
    <t>Vzduchotechnika</t>
  </si>
  <si>
    <t>{21e877cb-d9a0-490d-ada4-a943400aa3f5}</t>
  </si>
  <si>
    <t>07</t>
  </si>
  <si>
    <t>Chlazení</t>
  </si>
  <si>
    <t>{2880dc8c-19a7-4867-aec2-a5b76310608b}</t>
  </si>
  <si>
    <t>VORN</t>
  </si>
  <si>
    <t>Vedlejší a ostatní rozpočtové náklady</t>
  </si>
  <si>
    <t>{6ea8552f-4aa5-46f1-93d8-ffe1524f2d52}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</si>
  <si>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</si>
  <si>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</si>
  <si>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</si>
  <si>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</si>
  <si>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</si>
  <si>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</si>
  <si>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</si>
  <si>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</si>
  <si>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</si>
  <si>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</si>
  <si>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</si>
  <si>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</si>
  <si>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Budova A- 2.NP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</si>
  <si>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</si>
  <si>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</si>
  <si>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</si>
  <si>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</si>
  <si>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</si>
  <si>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</si>
  <si>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</si>
  <si>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</si>
  <si>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</si>
  <si>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</si>
  <si>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</si>
  <si>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</si>
  <si>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</si>
  <si>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</si>
  <si>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</si>
  <si>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</si>
  <si>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</si>
  <si>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</si>
  <si>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</si>
  <si>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</si>
  <si>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</si>
  <si>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</si>
  <si>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</si>
  <si>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</si>
  <si>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</si>
  <si>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</si>
  <si>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</si>
  <si>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</si>
  <si>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</si>
  <si>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</si>
  <si>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</si>
  <si>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</si>
  <si>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</si>
  <si>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</si>
  <si>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</si>
  <si>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</si>
  <si>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</si>
  <si>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</si>
  <si>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</si>
  <si>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317941121</t>
  </si>
  <si>
    <t>Osazování ocelových válcovaných nosníků na zdivu I, IE, U, UE nebo L do č 12</t>
  </si>
  <si>
    <t>t</t>
  </si>
  <si>
    <t>4</t>
  </si>
  <si>
    <t>-1368957697</t>
  </si>
  <si>
    <t>B01</t>
  </si>
  <si>
    <t>VV</t>
  </si>
  <si>
    <t>0,025*3*2</t>
  </si>
  <si>
    <t>B02</t>
  </si>
  <si>
    <t>0,04*4*2</t>
  </si>
  <si>
    <t>B03</t>
  </si>
  <si>
    <t>0,03*2*2</t>
  </si>
  <si>
    <t>Součet</t>
  </si>
  <si>
    <t>M</t>
  </si>
  <si>
    <t>130107140</t>
  </si>
  <si>
    <t>ocel profilová IPN, v jakosti 11 375, h=120 mm</t>
  </si>
  <si>
    <t>8</t>
  </si>
  <si>
    <t>286656040</t>
  </si>
  <si>
    <t>3</t>
  </si>
  <si>
    <t>612131101</t>
  </si>
  <si>
    <t>Cementový postřik vnitřních stěn nanášený celoplošně ručně</t>
  </si>
  <si>
    <t>m2</t>
  </si>
  <si>
    <t>721959785</t>
  </si>
  <si>
    <t>68,45+48+57,2+3,75+3+1,8</t>
  </si>
  <si>
    <t>612321311</t>
  </si>
  <si>
    <t>Vápenocementová omítka hrubá jednovrstvá zatřená vnitřních stěn nanášená strojně</t>
  </si>
  <si>
    <t>-1705665709</t>
  </si>
  <si>
    <t>O02</t>
  </si>
  <si>
    <t>3,75+3+1,8</t>
  </si>
  <si>
    <t>5</t>
  </si>
  <si>
    <t>612321341</t>
  </si>
  <si>
    <t>Vápenocementová omítka štuková dvouvrstvá vnitřních stěn nanášená strojně</t>
  </si>
  <si>
    <t>1808243581</t>
  </si>
  <si>
    <t>O01</t>
  </si>
  <si>
    <t>68,45+48+57,2</t>
  </si>
  <si>
    <t>6</t>
  </si>
  <si>
    <t>612325202</t>
  </si>
  <si>
    <t>Vápenocementová hrubá omítka malých ploch do 0,25 m2 na stěnách</t>
  </si>
  <si>
    <t>kus</t>
  </si>
  <si>
    <t>-1642698665</t>
  </si>
  <si>
    <t>ZAČIŠTĚNÍ PO OSAZENÍ VÁLC.NOSNÍKU</t>
  </si>
  <si>
    <t>9*4</t>
  </si>
  <si>
    <t>7</t>
  </si>
  <si>
    <t>619991001</t>
  </si>
  <si>
    <t>Zakrytí podlah fólií přilepenou lepící páskou</t>
  </si>
  <si>
    <t>-1622436130</t>
  </si>
  <si>
    <t>619991011</t>
  </si>
  <si>
    <t>Obalení konstrukcí a prvků fólií přilepenou lepící páskou</t>
  </si>
  <si>
    <t>-2030204892</t>
  </si>
  <si>
    <t>OCHRANA VÝPLNÍ - oboustanně</t>
  </si>
  <si>
    <t>2,25*2,05*2*2</t>
  </si>
  <si>
    <t>1,1*1,97*2*2</t>
  </si>
  <si>
    <t>0,9*1,97*4*2</t>
  </si>
  <si>
    <t>0,8*1,97*4*2</t>
  </si>
  <si>
    <t>9</t>
  </si>
  <si>
    <t>619995001</t>
  </si>
  <si>
    <t>Začištění omítek kolem oken, dveří, podlah nebo obkladů</t>
  </si>
  <si>
    <t>m</t>
  </si>
  <si>
    <t>1012504387</t>
  </si>
  <si>
    <t>ZAČIŠTĚNÍ STĚNY PO BOURANÝCH KONSTRUKCÍCH</t>
  </si>
  <si>
    <t>2,73*2</t>
  </si>
  <si>
    <t>ZAČIŠTĚNÍ KOLEM DVEŘÍ</t>
  </si>
  <si>
    <t>95</t>
  </si>
  <si>
    <t>10</t>
  </si>
  <si>
    <t>622143003</t>
  </si>
  <si>
    <t>Montáž omítkových plastových nebo pozinkovaných rohových profilů s tkaninou</t>
  </si>
  <si>
    <t>1598243898</t>
  </si>
  <si>
    <t>11</t>
  </si>
  <si>
    <t>590514820</t>
  </si>
  <si>
    <t>lišta rohová Al ,10/15 cm s tkaninou bal. 2,5 m</t>
  </si>
  <si>
    <t>511836473</t>
  </si>
  <si>
    <t>12</t>
  </si>
  <si>
    <t>642942111</t>
  </si>
  <si>
    <t>Osazování zárubní nebo rámů dveřních kovových do 2,5 m2 na MC</t>
  </si>
  <si>
    <t>-908981867</t>
  </si>
  <si>
    <t>ZÁRUBNĚ DO ZDIVA</t>
  </si>
  <si>
    <t>2+4+3</t>
  </si>
  <si>
    <t>13</t>
  </si>
  <si>
    <t>553311300</t>
  </si>
  <si>
    <t>zárubeň ocelová pro běžné zdění H 125 800 L/P</t>
  </si>
  <si>
    <t>1628698040</t>
  </si>
  <si>
    <t>14</t>
  </si>
  <si>
    <t>553311320</t>
  </si>
  <si>
    <t>zárubeň ocelová pro běžné zdění H 125 900 L/P</t>
  </si>
  <si>
    <t>1024628607</t>
  </si>
  <si>
    <t>553311340</t>
  </si>
  <si>
    <t>zárubeň ocelová pro běžné zdění H 125 1100 L/P</t>
  </si>
  <si>
    <t>422188681</t>
  </si>
  <si>
    <t>16</t>
  </si>
  <si>
    <t>949101111</t>
  </si>
  <si>
    <t>Lešení pomocné pro objekty pozemních staveb s lešeňovou podlahou v do 1,9 m zatížení do 150 kg/m2</t>
  </si>
  <si>
    <t>200388257</t>
  </si>
  <si>
    <t>17</t>
  </si>
  <si>
    <t>949111111</t>
  </si>
  <si>
    <t>Montáž lešení lehkého kozového trubkového v do 1,2 m</t>
  </si>
  <si>
    <t>sada</t>
  </si>
  <si>
    <t>-712001282</t>
  </si>
  <si>
    <t>18</t>
  </si>
  <si>
    <t>949111112</t>
  </si>
  <si>
    <t>Montáž lešení lehkého kozového trubkového v do 1,9 m</t>
  </si>
  <si>
    <t>1814327882</t>
  </si>
  <si>
    <t>19</t>
  </si>
  <si>
    <t>952901111</t>
  </si>
  <si>
    <t>Vyčištění budov bytové a občanské výstavby při výšce podlaží do 4 m</t>
  </si>
  <si>
    <t>742404662</t>
  </si>
  <si>
    <t>20</t>
  </si>
  <si>
    <t>952902031</t>
  </si>
  <si>
    <t>Čištění budov omytí hladkých podlah</t>
  </si>
  <si>
    <t>390664508</t>
  </si>
  <si>
    <t>KAŽDODENNÍ ÚKLID KOMUNIKACÍ NEDOTČENÝCH STAVBOU PO DOBU 30 DNÍ</t>
  </si>
  <si>
    <t>225*30</t>
  </si>
  <si>
    <t>962031133</t>
  </si>
  <si>
    <t>Bourání příček z cihel pálených na MVC tl do 150 mm</t>
  </si>
  <si>
    <t>366207446</t>
  </si>
  <si>
    <t>3,55*2,73</t>
  </si>
  <si>
    <t>-0,9*1,97</t>
  </si>
  <si>
    <t>0,415*2,73</t>
  </si>
  <si>
    <t>22</t>
  </si>
  <si>
    <t>968072455</t>
  </si>
  <si>
    <t>Vybourání kovových dveřních zárubní pl do 2 m2</t>
  </si>
  <si>
    <t>-1203617649</t>
  </si>
  <si>
    <t>PŮVODNÍ DVEŘNÍ ZÁRUBNĚ</t>
  </si>
  <si>
    <t>0,9*1,97*2</t>
  </si>
  <si>
    <t>23</t>
  </si>
  <si>
    <t>968072456</t>
  </si>
  <si>
    <t>Vybourání kovových dveřních zárubní pl přes 2 m2</t>
  </si>
  <si>
    <t>1476893480</t>
  </si>
  <si>
    <t>1,1*1,97*2</t>
  </si>
  <si>
    <t>24</t>
  </si>
  <si>
    <t>971033631</t>
  </si>
  <si>
    <t>Vybourání otvorů ve zdivu cihelném pl do 4 m2 na MVC nebo MV tl do 150 mm</t>
  </si>
  <si>
    <t>-863928979</t>
  </si>
  <si>
    <t>M.Č.216</t>
  </si>
  <si>
    <t>1*2,02</t>
  </si>
  <si>
    <t>M.Č. 217</t>
  </si>
  <si>
    <t>CHODBA</t>
  </si>
  <si>
    <t>1,202*2,02</t>
  </si>
  <si>
    <t>1,2*2,02</t>
  </si>
  <si>
    <t>0,9*2,02</t>
  </si>
  <si>
    <t>25</t>
  </si>
  <si>
    <t>974031664</t>
  </si>
  <si>
    <t>Vysekání rýh ve zdivu cihelném pro vtahování nosníků hl do 150 mm v do 150 mm</t>
  </si>
  <si>
    <t>-1704216364</t>
  </si>
  <si>
    <t>20,5</t>
  </si>
  <si>
    <t>26</t>
  </si>
  <si>
    <t>978013191</t>
  </si>
  <si>
    <t>Otlučení vnitřní vápenné nebo vápenocementové omítky stěn v rozsahu do 100 %</t>
  </si>
  <si>
    <t>2054335069</t>
  </si>
  <si>
    <t>61</t>
  </si>
  <si>
    <t>62</t>
  </si>
  <si>
    <t>M.Č.218A</t>
  </si>
  <si>
    <t>M.Č.218B</t>
  </si>
  <si>
    <t>39</t>
  </si>
  <si>
    <t>27</t>
  </si>
  <si>
    <t>997013213</t>
  </si>
  <si>
    <t>Vnitrostaveništní doprava suti a vybouraných hmot pro budovy v do 12 m ručně</t>
  </si>
  <si>
    <t>1696128669</t>
  </si>
  <si>
    <t>28</t>
  </si>
  <si>
    <t>997013509</t>
  </si>
  <si>
    <t>Příplatek k odvozu suti a vybouraných hmot na skládku ZKD 1 km přes 1 km</t>
  </si>
  <si>
    <t>448698382</t>
  </si>
  <si>
    <t>29</t>
  </si>
  <si>
    <t>997013511</t>
  </si>
  <si>
    <t>Odvoz suti a vybouraných hmot z meziskládky na skládku do 1 km s naložením a se složením</t>
  </si>
  <si>
    <t>-767839503</t>
  </si>
  <si>
    <t>30</t>
  </si>
  <si>
    <t>997013803</t>
  </si>
  <si>
    <t>Poplatek za uložení stavebního odpadu z keramických materiálů na skládce (skládkovné)</t>
  </si>
  <si>
    <t>1130410170</t>
  </si>
  <si>
    <t>0,023+2,363+3,437+0,227+8,648+0,634</t>
  </si>
  <si>
    <t>31</t>
  </si>
  <si>
    <t>997013811</t>
  </si>
  <si>
    <t>Poplatek za uložení stavebního dřevěného odpadu na skládce (skládkovné)</t>
  </si>
  <si>
    <t>433887827</t>
  </si>
  <si>
    <t>32</t>
  </si>
  <si>
    <t>997013812</t>
  </si>
  <si>
    <t>Poplatek za uložení stavebního odpadu z materiálu na bázi sádry na skládce (skládkovné)</t>
  </si>
  <si>
    <t>1685448913</t>
  </si>
  <si>
    <t>0,839+1,123</t>
  </si>
  <si>
    <t>33</t>
  </si>
  <si>
    <t>997013813</t>
  </si>
  <si>
    <t>Poplatek za uložení stavebního odpadu z plastických hmot na skládce (skládkovné)</t>
  </si>
  <si>
    <t>71231361</t>
  </si>
  <si>
    <t>34</t>
  </si>
  <si>
    <t>997013831</t>
  </si>
  <si>
    <t>Poplatek za uložení stavebního směsného odpadu na skládce (skládkovné)</t>
  </si>
  <si>
    <t>-170315326</t>
  </si>
  <si>
    <t>0,269+0,273</t>
  </si>
  <si>
    <t>35</t>
  </si>
  <si>
    <t>998018002</t>
  </si>
  <si>
    <t>Přesun hmot ruční pro budovy v do 12 m</t>
  </si>
  <si>
    <t>-905378788</t>
  </si>
  <si>
    <t>36</t>
  </si>
  <si>
    <t>711113125</t>
  </si>
  <si>
    <t>Izolace proti zemní vlhkosti na svislé ploše za studena těsnicí hmotou COMBIFLEX-C2</t>
  </si>
  <si>
    <t>1506119929</t>
  </si>
  <si>
    <t>T1</t>
  </si>
  <si>
    <t>1,8</t>
  </si>
  <si>
    <t>T2</t>
  </si>
  <si>
    <t>3,75+3</t>
  </si>
  <si>
    <t>37</t>
  </si>
  <si>
    <t>998711102</t>
  </si>
  <si>
    <t>Přesun hmot tonážní pro izolace proti vodě, vlhkosti a plynům v objektech výšky do 12 m</t>
  </si>
  <si>
    <t>294423727</t>
  </si>
  <si>
    <t>38</t>
  </si>
  <si>
    <t>763111414</t>
  </si>
  <si>
    <t>SDK příčka tl 125 mm profil CW+UW 75 desky 2xA 12,5 TI 75 mm EI 60 Rw 53 dB</t>
  </si>
  <si>
    <t>1491722250</t>
  </si>
  <si>
    <t>WI05</t>
  </si>
  <si>
    <t>1,63*2,5</t>
  </si>
  <si>
    <t>1,754*2,5</t>
  </si>
  <si>
    <t>-0,8*1,97*2</t>
  </si>
  <si>
    <t>1,5*2,5</t>
  </si>
  <si>
    <t>2,763*2,8</t>
  </si>
  <si>
    <t>1,05*2,8</t>
  </si>
  <si>
    <t>763111771</t>
  </si>
  <si>
    <t>Příplatek k SDK příčce za rovinnost kvality Q3</t>
  </si>
  <si>
    <t>1511299002</t>
  </si>
  <si>
    <t>O4</t>
  </si>
  <si>
    <t>19,734*2</t>
  </si>
  <si>
    <t>40</t>
  </si>
  <si>
    <t>763131521</t>
  </si>
  <si>
    <t>SDK podhled desky 2xA 12,5 bez TI jednovrstvá spodní kce profil CD+UD</t>
  </si>
  <si>
    <t>2132433472</t>
  </si>
  <si>
    <t>C02</t>
  </si>
  <si>
    <t>7,42</t>
  </si>
  <si>
    <t>41</t>
  </si>
  <si>
    <t>763131752</t>
  </si>
  <si>
    <t>Montáž jedné vrstvy tepelné izolace do SDK podhledu</t>
  </si>
  <si>
    <t>674440210</t>
  </si>
  <si>
    <t>42</t>
  </si>
  <si>
    <t>631512850</t>
  </si>
  <si>
    <t>deska příčková ISOVER MERINO 1200 x 625 tl.40 mm</t>
  </si>
  <si>
    <t>1926516920</t>
  </si>
  <si>
    <t>43</t>
  </si>
  <si>
    <t>763131761</t>
  </si>
  <si>
    <t>Příplatek k SDK podhledu za plochu do 3 m2 jednotlivě</t>
  </si>
  <si>
    <t>-550020166</t>
  </si>
  <si>
    <t>44</t>
  </si>
  <si>
    <t>763135102</t>
  </si>
  <si>
    <t>Montáž SDK kazetového podhledu z kazet 600x600 mm na zavěšenou polozapuštěnou nosnou konstrukci</t>
  </si>
  <si>
    <t>2029314563</t>
  </si>
  <si>
    <t>C01</t>
  </si>
  <si>
    <t>27,6+23,06+21,08</t>
  </si>
  <si>
    <t>45</t>
  </si>
  <si>
    <t>590305750.R01</t>
  </si>
  <si>
    <t>podhled akustický kazetový určený do zdravotnických prostor, tl. 15 mm, 600 x 600 mm</t>
  </si>
  <si>
    <t>-288294373</t>
  </si>
  <si>
    <t>46</t>
  </si>
  <si>
    <t>763135201</t>
  </si>
  <si>
    <t>Dodávka a montáž SDK lamelového podhledu samonosného polozapuštěného š lamel do 2400 mm (chodbový systém)</t>
  </si>
  <si>
    <t>1343142978</t>
  </si>
  <si>
    <t>47</t>
  </si>
  <si>
    <t>763135812</t>
  </si>
  <si>
    <t>Demontáž podhledu sádrokartonového kazetového na roštu polozapuštěném</t>
  </si>
  <si>
    <t>-1313767993</t>
  </si>
  <si>
    <t>25,886</t>
  </si>
  <si>
    <t>M.Č.217</t>
  </si>
  <si>
    <t>26,647</t>
  </si>
  <si>
    <t>9,47</t>
  </si>
  <si>
    <t>17,938</t>
  </si>
  <si>
    <t>48</t>
  </si>
  <si>
    <t>763135821</t>
  </si>
  <si>
    <t>Demontáž podhledu sádrokartonového lamelového polozapuštěného</t>
  </si>
  <si>
    <t>-644075902</t>
  </si>
  <si>
    <t>PŮVODNÍ PODHLED V CHODBĚ</t>
  </si>
  <si>
    <t>42,98+54,39+12</t>
  </si>
  <si>
    <t>49</t>
  </si>
  <si>
    <t>763181311</t>
  </si>
  <si>
    <t>Montáž jednokřídlové kovové zárubně v do 2,75 m SDK příčka</t>
  </si>
  <si>
    <t>1865472854</t>
  </si>
  <si>
    <t>ZÁRUBNĚ DO SDK KONSTRUKCÍ</t>
  </si>
  <si>
    <t>50</t>
  </si>
  <si>
    <t>553315320</t>
  </si>
  <si>
    <t>zárubeň ocelová pro sádrokarton S 125 800 L/P - specifikace dle PD</t>
  </si>
  <si>
    <t>-643452730</t>
  </si>
  <si>
    <t>51</t>
  </si>
  <si>
    <t>998763302</t>
  </si>
  <si>
    <t>Přesun hmot tonážní pro sádrokartonové konstrukce v objektech v do 12 m</t>
  </si>
  <si>
    <t>-1739181628</t>
  </si>
  <si>
    <t>52</t>
  </si>
  <si>
    <t>766660001</t>
  </si>
  <si>
    <t>Montáž dveřních křídel otvíravých 1křídlových š do 0,8 m do ocelové zárubně</t>
  </si>
  <si>
    <t>-328872545</t>
  </si>
  <si>
    <t>"D12" 2</t>
  </si>
  <si>
    <t>"D12A" 1</t>
  </si>
  <si>
    <t>"D16" 2</t>
  </si>
  <si>
    <t>53</t>
  </si>
  <si>
    <t>611R001</t>
  </si>
  <si>
    <t>dveře dřevěné vnitřní - specifikace zcela dle PD, 800*1970 mm, ozn D12</t>
  </si>
  <si>
    <t>-1840321879</t>
  </si>
  <si>
    <t>54</t>
  </si>
  <si>
    <t>611R001.1</t>
  </si>
  <si>
    <t>dveře dřevěné vnitřní - specifikace zcela dle PD, 800*1970 mm, ozn D12A</t>
  </si>
  <si>
    <t>1025872066</t>
  </si>
  <si>
    <t>55</t>
  </si>
  <si>
    <t>611R002</t>
  </si>
  <si>
    <t>dveře dřevěné vnitřní - specifikace zcela dle PD, 800*1970 mm, ozn D16</t>
  </si>
  <si>
    <t>-1734872120</t>
  </si>
  <si>
    <t>56</t>
  </si>
  <si>
    <t>766660002</t>
  </si>
  <si>
    <t>Montáž dveřních křídel otvíravých 1křídlových š přes 0,8 m do ocelové zárubně</t>
  </si>
  <si>
    <t>-2061870149</t>
  </si>
  <si>
    <t>"D13" 2</t>
  </si>
  <si>
    <t>"D14" 1</t>
  </si>
  <si>
    <t>"D15" 3</t>
  </si>
  <si>
    <t>57</t>
  </si>
  <si>
    <t>611R003</t>
  </si>
  <si>
    <t>dveře dřevěné vnitřní  - specifikace zcela dle PD, 1100*1970 mm, ozn D13</t>
  </si>
  <si>
    <t>-660112228</t>
  </si>
  <si>
    <t>58</t>
  </si>
  <si>
    <t>611R004</t>
  </si>
  <si>
    <t>dveře dřevěné vnitřní  - specifikace zcela dle PD, 900*1970 mm, ozn D14</t>
  </si>
  <si>
    <t>-246955317</t>
  </si>
  <si>
    <t>59</t>
  </si>
  <si>
    <t>611R005</t>
  </si>
  <si>
    <t>dveře dřevěné vnitřní  - specifikace zcela dle PD, 900*1970 mm, ozn D15</t>
  </si>
  <si>
    <t>1269720376</t>
  </si>
  <si>
    <t>60</t>
  </si>
  <si>
    <t>766691914</t>
  </si>
  <si>
    <t>Vyvěšení nebo zavěšení dřevěných křídel dveří pl do 2 m2</t>
  </si>
  <si>
    <t>-456257417</t>
  </si>
  <si>
    <t>PŮVODNÍ DVEŘNÍ KŘÍDLA</t>
  </si>
  <si>
    <t>766812840</t>
  </si>
  <si>
    <t>Demontáž kuchyňských linek dřevěných nebo kovových délky do 2,1 m</t>
  </si>
  <si>
    <t>-1517816396</t>
  </si>
  <si>
    <t>766812840.R01</t>
  </si>
  <si>
    <t>Demontáž stávajícího vybavení</t>
  </si>
  <si>
    <t>soubor</t>
  </si>
  <si>
    <t>774118244</t>
  </si>
  <si>
    <t>63</t>
  </si>
  <si>
    <t>766R001</t>
  </si>
  <si>
    <t>Dodávka a montáž madel - specifikace zcela dle PD</t>
  </si>
  <si>
    <t>2099364393</t>
  </si>
  <si>
    <t>64</t>
  </si>
  <si>
    <t>766R002</t>
  </si>
  <si>
    <t>Dodávka a montáž Elektromechanický samozamykací zámek, včetně systémového kabelu, zadlabací kabelové průchodky a protiplechu např. ABLOY EL460 a EL560</t>
  </si>
  <si>
    <t>7059333</t>
  </si>
  <si>
    <t>65</t>
  </si>
  <si>
    <t>998766102</t>
  </si>
  <si>
    <t>Přesun hmot tonážní pro konstrukce truhlářské v objektech v do 12 m</t>
  </si>
  <si>
    <t>-1645394631</t>
  </si>
  <si>
    <t>66</t>
  </si>
  <si>
    <t>767R001</t>
  </si>
  <si>
    <t>Dodávka a montáž PHP - práškový PHP s hasicí schopností 21A</t>
  </si>
  <si>
    <t>1052500093</t>
  </si>
  <si>
    <t>"PHP" 1</t>
  </si>
  <si>
    <t>67</t>
  </si>
  <si>
    <t>767R002</t>
  </si>
  <si>
    <t>Dodávka a montáž PHP - PHP s hasicí schopností 70B</t>
  </si>
  <si>
    <t>1905794645</t>
  </si>
  <si>
    <t>68</t>
  </si>
  <si>
    <t>767R003</t>
  </si>
  <si>
    <t>D+montáž atypických zámečnických konstrukcí o hmotnosti do 100 kg</t>
  </si>
  <si>
    <t>kg</t>
  </si>
  <si>
    <t>1878572560</t>
  </si>
  <si>
    <t>POMOCNÉ KONSTRUKCE TZB</t>
  </si>
  <si>
    <t>587</t>
  </si>
  <si>
    <t>69</t>
  </si>
  <si>
    <t>776111115</t>
  </si>
  <si>
    <t>Broušení podkladu povlakových podlah před litím stěrky</t>
  </si>
  <si>
    <t>490821872</t>
  </si>
  <si>
    <t>70</t>
  </si>
  <si>
    <t>776111311</t>
  </si>
  <si>
    <t>Vysátí podkladu povlakových podlah</t>
  </si>
  <si>
    <t>14705654</t>
  </si>
  <si>
    <t>71</t>
  </si>
  <si>
    <t>776121111</t>
  </si>
  <si>
    <t>Vodou ředitelná penetrace savého podkladu povlakových podlah ředěná v poměru 1:3</t>
  </si>
  <si>
    <t>123882722</t>
  </si>
  <si>
    <t>72</t>
  </si>
  <si>
    <t>776141121</t>
  </si>
  <si>
    <t>Vyrovnání podkladu povlakových podlah stěrkou pevnosti 30 MPa tl 3 mm</t>
  </si>
  <si>
    <t>697375081</t>
  </si>
  <si>
    <t>73</t>
  </si>
  <si>
    <t>776201811</t>
  </si>
  <si>
    <t>Demontáž lepených povlakových podlah bez podložky ručně</t>
  </si>
  <si>
    <t>-883074190</t>
  </si>
  <si>
    <t>M.Č,218A</t>
  </si>
  <si>
    <t>74</t>
  </si>
  <si>
    <t>776221221</t>
  </si>
  <si>
    <t>Lepení elektrostaticky vodivých čtverců z PVC standardním lepidlem</t>
  </si>
  <si>
    <t>1991793240</t>
  </si>
  <si>
    <t>V01</t>
  </si>
  <si>
    <t>27,6+23,06</t>
  </si>
  <si>
    <t>75</t>
  </si>
  <si>
    <t>284110450</t>
  </si>
  <si>
    <t>PVC homogen. el.vodivé neválc. tl.2,00 mm, el.odpor 0,05 - 1 Mohm, čtverce 615 x 615,rozměr.stál.0,05%,otlak do 0,035 mm</t>
  </si>
  <si>
    <t>702404954</t>
  </si>
  <si>
    <t>76</t>
  </si>
  <si>
    <t>776231111</t>
  </si>
  <si>
    <t>Lepení lamel a čtverců z vinylu standardním lepidlem</t>
  </si>
  <si>
    <t>1654254896</t>
  </si>
  <si>
    <t>V02</t>
  </si>
  <si>
    <t>2,38+21,08+2,52+2,52</t>
  </si>
  <si>
    <t>77</t>
  </si>
  <si>
    <t>284110540</t>
  </si>
  <si>
    <t>dílce vinylové tl.2,5 mm,nášlapná vrstva 0,80 mm - specifikace dle PD, ozn V02</t>
  </si>
  <si>
    <t>-694018622</t>
  </si>
  <si>
    <t>78</t>
  </si>
  <si>
    <t>776410811</t>
  </si>
  <si>
    <t>Odstranění soklíků a lišt pryžových nebo plastových</t>
  </si>
  <si>
    <t>-1438515843</t>
  </si>
  <si>
    <t>79</t>
  </si>
  <si>
    <t>776411111</t>
  </si>
  <si>
    <t>Montáž obvodových soklíků výšky do 80 mm</t>
  </si>
  <si>
    <t>160409065</t>
  </si>
  <si>
    <t>80</t>
  </si>
  <si>
    <t>283421600.R01</t>
  </si>
  <si>
    <t>sokl koutový výšky 100 mm - specifikace dle PD, ozn P01</t>
  </si>
  <si>
    <t>468313092</t>
  </si>
  <si>
    <t>81</t>
  </si>
  <si>
    <t>776501812</t>
  </si>
  <si>
    <t>Demontáž povlakových podlahovin ze stěn výšky přes 2 do 3,8 m</t>
  </si>
  <si>
    <t>-1980101650</t>
  </si>
  <si>
    <t>BCP</t>
  </si>
  <si>
    <t>"216" 61</t>
  </si>
  <si>
    <t>"217" 62</t>
  </si>
  <si>
    <t>"218A" 26</t>
  </si>
  <si>
    <t>"218B" 39</t>
  </si>
  <si>
    <t>"CHODBA" 14,7</t>
  </si>
  <si>
    <t>82</t>
  </si>
  <si>
    <t>776991821</t>
  </si>
  <si>
    <t>Odstranění lepidla ručně z podlah</t>
  </si>
  <si>
    <t>-2123605876</t>
  </si>
  <si>
    <t>83</t>
  </si>
  <si>
    <t>998776102</t>
  </si>
  <si>
    <t>Přesun hmot tonážní pro podlahy povlakové v objektech v do 12 m</t>
  </si>
  <si>
    <t>-1656494544</t>
  </si>
  <si>
    <t>84</t>
  </si>
  <si>
    <t>781473112</t>
  </si>
  <si>
    <t>Montáž obkladů vnitřních keramických hladkých do 12 ks/m2 lepených standardním lepidlem</t>
  </si>
  <si>
    <t>344847178</t>
  </si>
  <si>
    <t>85</t>
  </si>
  <si>
    <t>597610000</t>
  </si>
  <si>
    <t>obkládačky keramické  - specifikace dle PD interiéru</t>
  </si>
  <si>
    <t>1042957925</t>
  </si>
  <si>
    <t>86</t>
  </si>
  <si>
    <t>781479191</t>
  </si>
  <si>
    <t>Příplatek k montáži obkladů vnitřních keramických hladkých za plochu do 10 m2</t>
  </si>
  <si>
    <t>1139996757</t>
  </si>
  <si>
    <t>87</t>
  </si>
  <si>
    <t>781493511</t>
  </si>
  <si>
    <t>Plastové profily ukončovací lepené standardním lepidlem</t>
  </si>
  <si>
    <t>-1335034508</t>
  </si>
  <si>
    <t>88</t>
  </si>
  <si>
    <t>781495111</t>
  </si>
  <si>
    <t>Penetrace podkladu vnitřních obkladů</t>
  </si>
  <si>
    <t>1434685309</t>
  </si>
  <si>
    <t>89</t>
  </si>
  <si>
    <t>781495145</t>
  </si>
  <si>
    <t>Průnik obkladem kruhový do DN 30 s izolací</t>
  </si>
  <si>
    <t>-1032941484</t>
  </si>
  <si>
    <t>90</t>
  </si>
  <si>
    <t>781495146</t>
  </si>
  <si>
    <t>Průnik obkladem kruhový do DN 90 s izolací</t>
  </si>
  <si>
    <t>-463321992</t>
  </si>
  <si>
    <t>91</t>
  </si>
  <si>
    <t>998781102</t>
  </si>
  <si>
    <t>Přesun hmot tonážní pro obklady keramické v objektech v do 12 m</t>
  </si>
  <si>
    <t>-372273627</t>
  </si>
  <si>
    <t>92</t>
  </si>
  <si>
    <t>783314201</t>
  </si>
  <si>
    <t>Základní antikorozní jednonásobný syntetický standardní nátěr zámečnických konstrukcí</t>
  </si>
  <si>
    <t>-1097125551</t>
  </si>
  <si>
    <t>NÁTĚR ZÁRUBNÍ</t>
  </si>
  <si>
    <t>0,8*1,97*5</t>
  </si>
  <si>
    <t>0,9*1,97*4</t>
  </si>
  <si>
    <t>93</t>
  </si>
  <si>
    <t>783314203</t>
  </si>
  <si>
    <t>Základní antikorozní jednonásobný syntetický samozákladující nátěr zámečnických konstrukcí</t>
  </si>
  <si>
    <t>-446023192</t>
  </si>
  <si>
    <t>NÁTĚR NOVĚ OSAZENÝCH VÁLC.NOSNÍKŮ</t>
  </si>
  <si>
    <t>7,25</t>
  </si>
  <si>
    <t>94</t>
  </si>
  <si>
    <t>783317101</t>
  </si>
  <si>
    <t>Krycí jednonásobný syntetický standardní nátěr zámečnických konstrukcí</t>
  </si>
  <si>
    <t>-333690072</t>
  </si>
  <si>
    <t>784181101</t>
  </si>
  <si>
    <t>Základní akrylátová jednonásobná penetrace podkladu v místnostech výšky do 3,80m</t>
  </si>
  <si>
    <t>1011749579</t>
  </si>
  <si>
    <t>M01</t>
  </si>
  <si>
    <t>96</t>
  </si>
  <si>
    <t>784331001</t>
  </si>
  <si>
    <t>Dvojnásobné bílé protiplísňové malby v místnostech výšky do 3,80 m</t>
  </si>
  <si>
    <t>1639156004</t>
  </si>
  <si>
    <t>97</t>
  </si>
  <si>
    <t>784661001</t>
  </si>
  <si>
    <t>Dekorační technika imitace antických zemin v místnostech výšky do 3,80 m</t>
  </si>
  <si>
    <t>1071303139</t>
  </si>
  <si>
    <t>M03 - LOKÁLNĚ V M.Č. 214</t>
  </si>
  <si>
    <t>4,2*1,2</t>
  </si>
  <si>
    <t>02 - Interiér - volný a zabudovaný</t>
  </si>
  <si>
    <t>766N001</t>
  </si>
  <si>
    <t>-1556725093</t>
  </si>
  <si>
    <t>BUDOVA A - 2.NP</t>
  </si>
  <si>
    <t>766N002.1.1</t>
  </si>
  <si>
    <t>1588280121</t>
  </si>
  <si>
    <t>766N003</t>
  </si>
  <si>
    <t>878255657</t>
  </si>
  <si>
    <t>766N003.1</t>
  </si>
  <si>
    <t>-82542510</t>
  </si>
  <si>
    <t>766N004</t>
  </si>
  <si>
    <t>527585480</t>
  </si>
  <si>
    <t>766N004.1</t>
  </si>
  <si>
    <t>860800934</t>
  </si>
  <si>
    <t>766N005.01</t>
  </si>
  <si>
    <t>-1486481296</t>
  </si>
  <si>
    <t>766N007</t>
  </si>
  <si>
    <t>-651092272</t>
  </si>
  <si>
    <t>766N008</t>
  </si>
  <si>
    <t>-1653695712</t>
  </si>
  <si>
    <t>766N011</t>
  </si>
  <si>
    <t>-2129277910</t>
  </si>
  <si>
    <t>766N013</t>
  </si>
  <si>
    <t>-1538273994</t>
  </si>
  <si>
    <t>766N015</t>
  </si>
  <si>
    <t>2009774697</t>
  </si>
  <si>
    <t>766N016</t>
  </si>
  <si>
    <t>661242674</t>
  </si>
  <si>
    <t>766N017</t>
  </si>
  <si>
    <t>153618736</t>
  </si>
  <si>
    <t>03 - Interiér - prvotní vybavení</t>
  </si>
  <si>
    <t xml:space="preserve">    725 - Zdravotechnika - zařizovací předměty</t>
  </si>
  <si>
    <t>725R001</t>
  </si>
  <si>
    <t>Dávkovač mýdla nerez - specifikace dle PD</t>
  </si>
  <si>
    <t>1779613876</t>
  </si>
  <si>
    <t>725R002</t>
  </si>
  <si>
    <t>Zásobník papírových ručníků nerez - specifikace dle PD</t>
  </si>
  <si>
    <t>1530971215</t>
  </si>
  <si>
    <t>725R003</t>
  </si>
  <si>
    <t>Nádoba na směsný odpad - specifikace dle PD</t>
  </si>
  <si>
    <t>1017663470</t>
  </si>
  <si>
    <t>725R004</t>
  </si>
  <si>
    <t>Dávkovač dezinfekce bezdotykový - specifikace dle PD</t>
  </si>
  <si>
    <t>-220825492</t>
  </si>
  <si>
    <t>766N002.1</t>
  </si>
  <si>
    <t>Kuchyňská linka s horními skříňkami - specifikace a rozměr dle PD</t>
  </si>
  <si>
    <t>595257242</t>
  </si>
  <si>
    <t>04 - ZTI</t>
  </si>
  <si>
    <t xml:space="preserve">    722 - Zdravotechnika</t>
  </si>
  <si>
    <t>722R001</t>
  </si>
  <si>
    <t>Nový rozvod ZTI - viz samostatný rozpočet</t>
  </si>
  <si>
    <t>-1910084956</t>
  </si>
  <si>
    <t>05 - Elektroinstalace - silnoproud</t>
  </si>
  <si>
    <t xml:space="preserve">    741 - Elektroinstalace </t>
  </si>
  <si>
    <t>741R001</t>
  </si>
  <si>
    <t>Elektromontáže silnoproud - viz samostatný výkaz</t>
  </si>
  <si>
    <t>-187557648</t>
  </si>
  <si>
    <t>05a - Elektroinstalace - slaboproud</t>
  </si>
  <si>
    <t>Elektromontáže slaboproud - viz samostatný výkaz</t>
  </si>
  <si>
    <t>05b - Elektroinstalace - koncové prvky</t>
  </si>
  <si>
    <t>Elektromontáže - koncové prvky - viz samostatný výkaz</t>
  </si>
  <si>
    <t>06 - Vzduchotechnika</t>
  </si>
  <si>
    <t xml:space="preserve">    751 - Vzduchotechnika</t>
  </si>
  <si>
    <t>751R001</t>
  </si>
  <si>
    <t>Nový rozvod VZT - viz samostatný rozpočet</t>
  </si>
  <si>
    <t>828717079</t>
  </si>
  <si>
    <t>07 - Chlazení</t>
  </si>
  <si>
    <t>HSV - HSV</t>
  </si>
  <si>
    <t xml:space="preserve">    06 - Chlazení</t>
  </si>
  <si>
    <t>06R01</t>
  </si>
  <si>
    <t>Chlazení - viz samostatný rozpočet</t>
  </si>
  <si>
    <t>729696975</t>
  </si>
  <si>
    <t>VORN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</si>
  <si>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</si>
  <si>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</si>
  <si>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</si>
  <si>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…</t>
  </si>
  <si>
    <t>1024</t>
  </si>
  <si>
    <t>012303000</t>
  </si>
  <si>
    <t>Geodetické práce po výstavbě</t>
  </si>
  <si>
    <t>-1851329604</t>
  </si>
  <si>
    <t>013254000</t>
  </si>
  <si>
    <t>Dokumentace skutečného provedení stavby</t>
  </si>
  <si>
    <t>284527278</t>
  </si>
  <si>
    <t>032103000</t>
  </si>
  <si>
    <t>Náklady na stavební buňky</t>
  </si>
  <si>
    <t>-1499245476</t>
  </si>
  <si>
    <t>032403000</t>
  </si>
  <si>
    <t>Provizorní komunikace</t>
  </si>
  <si>
    <t>1989640066</t>
  </si>
  <si>
    <t>032503000</t>
  </si>
  <si>
    <t>Skládky na staveništi</t>
  </si>
  <si>
    <t>-884060686</t>
  </si>
  <si>
    <t>032903000</t>
  </si>
  <si>
    <t>Náklady na provoz a údržbu vybavení staveniště</t>
  </si>
  <si>
    <t>1435702718</t>
  </si>
  <si>
    <t>034103000</t>
  </si>
  <si>
    <t>Oplocení staveniště</t>
  </si>
  <si>
    <t>-1619516685</t>
  </si>
  <si>
    <t>034303000</t>
  </si>
  <si>
    <t>Opatření na ochranu pozemků sousedních se staveništěm</t>
  </si>
  <si>
    <t>-2138610724</t>
  </si>
  <si>
    <t>034503000</t>
  </si>
  <si>
    <t>Informační tabule na staveništi</t>
  </si>
  <si>
    <t>1244252988</t>
  </si>
  <si>
    <t>034703000</t>
  </si>
  <si>
    <t>Osvětlení staveniště</t>
  </si>
  <si>
    <t>1153775856</t>
  </si>
  <si>
    <t>08</t>
  </si>
  <si>
    <t>08 - Lékařská technologie</t>
  </si>
  <si>
    <t>06 - Lékařská technologie</t>
  </si>
  <si>
    <r>
      <t>Interiér - volný a zabudovaný -</t>
    </r>
    <r>
      <rPr>
        <b/>
        <sz val="11"/>
        <color rgb="FFFF0000"/>
        <rFont val="Trebuchet MS"/>
        <family val="2"/>
        <charset val="238"/>
      </rPr>
      <t xml:space="preserve"> NECENIT</t>
    </r>
  </si>
  <si>
    <r>
      <t xml:space="preserve">Lékařská technologie - </t>
    </r>
    <r>
      <rPr>
        <b/>
        <sz val="11"/>
        <color rgb="FFFF0000"/>
        <rFont val="Trebuchet MS"/>
        <family val="2"/>
        <charset val="238"/>
      </rPr>
      <t>NECENIT</t>
    </r>
  </si>
  <si>
    <r>
      <t xml:space="preserve">Věšák nástěnný - 5 kovových háčků, nástěnný panel šířka 500mm a výška 1.800mm, specifikace a rozměr dle PD - </t>
    </r>
    <r>
      <rPr>
        <sz val="8"/>
        <color rgb="FFFF0000"/>
        <rFont val="Trebuchet MS"/>
        <family val="2"/>
        <charset val="238"/>
      </rPr>
      <t>NECENIT</t>
    </r>
  </si>
  <si>
    <r>
      <t>Sedací nábytek, pevná židle, specifikace a rozměr dle PD</t>
    </r>
    <r>
      <rPr>
        <b/>
        <sz val="8"/>
        <color rgb="FFFF0000"/>
        <rFont val="Trebuchet MS"/>
        <family val="2"/>
        <charset val="238"/>
      </rPr>
      <t xml:space="preserve"> - NECENIT</t>
    </r>
  </si>
  <si>
    <r>
      <t>Sedací nábytek, pojízdná otočná židle, specifikace a rozměr dle PD Nabídka na úpravu kanceláří ředitelství dle požadavků</t>
    </r>
    <r>
      <rPr>
        <b/>
        <sz val="8"/>
        <color rgb="FFFF0000"/>
        <rFont val="Trebuchet MS"/>
        <family val="2"/>
        <charset val="238"/>
      </rPr>
      <t xml:space="preserve"> - NECENIT</t>
    </r>
  </si>
  <si>
    <r>
      <t>Sedací nábytek, pojízdná otočná židle, specifikace a rozměr dle PD ozn A03</t>
    </r>
    <r>
      <rPr>
        <b/>
        <sz val="8"/>
        <color rgb="FFFF0000"/>
        <rFont val="Trebuchet MS"/>
        <family val="2"/>
        <charset val="238"/>
      </rPr>
      <t xml:space="preserve"> - NECENIT</t>
    </r>
  </si>
  <si>
    <r>
      <t xml:space="preserve">Lavice dvoumístná volně stojící, specifikace a rozměr dle PD </t>
    </r>
    <r>
      <rPr>
        <b/>
        <sz val="8"/>
        <color rgb="FFFF0000"/>
        <rFont val="Trebuchet MS"/>
        <family val="2"/>
        <charset val="238"/>
      </rPr>
      <t xml:space="preserve"> - NECENIT</t>
    </r>
  </si>
  <si>
    <r>
      <t xml:space="preserve">Vyšetřovací lůžko, specifikace a rozměr dle PD  </t>
    </r>
    <r>
      <rPr>
        <b/>
        <sz val="8"/>
        <color rgb="FFFF0000"/>
        <rFont val="Trebuchet MS"/>
        <family val="2"/>
        <charset val="238"/>
      </rPr>
      <t>- NECENIT</t>
    </r>
  </si>
  <si>
    <r>
      <t xml:space="preserve">Lavice trojmístná -  specifikace a rozměr dle PD </t>
    </r>
    <r>
      <rPr>
        <b/>
        <sz val="8"/>
        <color rgb="FFFF0000"/>
        <rFont val="Trebuchet MS"/>
        <family val="2"/>
        <charset val="238"/>
      </rPr>
      <t>- NECENIT</t>
    </r>
  </si>
  <si>
    <r>
      <t xml:space="preserve">Stůl pracovní B01 -  specifikace a rozměr dle PD </t>
    </r>
    <r>
      <rPr>
        <b/>
        <sz val="8"/>
        <color rgb="FFFF0000"/>
        <rFont val="Trebuchet MS"/>
        <family val="2"/>
        <charset val="238"/>
      </rPr>
      <t xml:space="preserve"> - NECENIT</t>
    </r>
  </si>
  <si>
    <r>
      <t xml:space="preserve">Stůl pracovní B01A -  specifikace a rozměr dle PD </t>
    </r>
    <r>
      <rPr>
        <b/>
        <sz val="8"/>
        <color rgb="FFFF0000"/>
        <rFont val="Trebuchet MS"/>
        <family val="2"/>
        <charset val="238"/>
      </rPr>
      <t xml:space="preserve"> - NECENIT</t>
    </r>
  </si>
  <si>
    <r>
      <t xml:space="preserve">Kontejner pod stůl -  specifikace a rozměr dle PD </t>
    </r>
    <r>
      <rPr>
        <b/>
        <sz val="8"/>
        <color rgb="FFFF0000"/>
        <rFont val="Trebuchet MS"/>
        <family val="2"/>
        <charset val="238"/>
      </rPr>
      <t xml:space="preserve"> - NECENIT</t>
    </r>
  </si>
  <si>
    <r>
      <t xml:space="preserve">Skříňový box - specifikace a rozměr dle PD  </t>
    </r>
    <r>
      <rPr>
        <b/>
        <sz val="8"/>
        <color rgb="FFFF0000"/>
        <rFont val="Trebuchet MS"/>
        <family val="2"/>
        <charset val="238"/>
      </rPr>
      <t>- NECENIT</t>
    </r>
  </si>
  <si>
    <r>
      <t xml:space="preserve">Nemocniční vozík na dokumentaci  - specifikace a rozměr dle PD  </t>
    </r>
    <r>
      <rPr>
        <b/>
        <sz val="8"/>
        <color rgb="FFFF0000"/>
        <rFont val="Trebuchet MS"/>
        <family val="2"/>
        <charset val="238"/>
      </rPr>
      <t>- NECENIT</t>
    </r>
  </si>
  <si>
    <r>
      <t xml:space="preserve">Pojízdný vozík na prádlo  - specifikace a rozměr dle PD  </t>
    </r>
    <r>
      <rPr>
        <b/>
        <sz val="8"/>
        <color rgb="FFFF0000"/>
        <rFont val="Trebuchet MS"/>
        <family val="2"/>
        <charset val="238"/>
      </rPr>
      <t>- NECENIT</t>
    </r>
  </si>
  <si>
    <r>
      <t xml:space="preserve">Věšák stojanový  - specifikace a rozměr dle PD  </t>
    </r>
    <r>
      <rPr>
        <b/>
        <sz val="8"/>
        <color rgb="FFFF0000"/>
        <rFont val="Trebuchet MS"/>
        <family val="2"/>
        <charset val="238"/>
      </rPr>
      <t>- NECENIT</t>
    </r>
  </si>
  <si>
    <r>
      <t xml:space="preserve">ROZPOČET - </t>
    </r>
    <r>
      <rPr>
        <b/>
        <sz val="16"/>
        <color rgb="FFFF0000"/>
        <rFont val="Trebuchet MS"/>
        <family val="2"/>
        <charset val="238"/>
      </rPr>
      <t>NECENIT</t>
    </r>
  </si>
  <si>
    <r>
      <t xml:space="preserve">Lékařská technologie - viz samostatný rozpočet </t>
    </r>
    <r>
      <rPr>
        <b/>
        <sz val="8"/>
        <color rgb="FFFF0000"/>
        <rFont val="Trebuchet MS"/>
        <family val="2"/>
        <charset val="238"/>
      </rPr>
      <t>- NECENIT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</si>
</sst>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b/>
      <sz val="12"/>
      <name val="Trebuchet MS"/>
      <family val="2"/>
      <charset val="238"/>
    </font>
    <font>
      <sz val="10"/>
      <color rgb="FF003366"/>
      <name val="Trebuchet MS"/>
      <family val="2"/>
      <charset val="238"/>
    </font>
    <font>
      <b/>
      <sz val="11"/>
      <color rgb="FFFF0000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8"/>
      <color rgb="FFFF0000"/>
      <name val="Trebuchet MS"/>
      <family val="2"/>
      <charset val="238"/>
    </font>
    <font>
      <b/>
      <sz val="8"/>
      <color rgb="FFFF0000"/>
      <name val="Trebuchet MS"/>
      <family val="2"/>
      <charset val="238"/>
    </font>
    <font>
      <b/>
      <sz val="16"/>
      <name val="Trebuchet MS"/>
      <family val="2"/>
      <charset val="238"/>
    </font>
    <font>
      <b/>
      <sz val="16"/>
      <color rgb="FFFF000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5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/>
    </xf>
    <xf numFmtId="0" fontId="36" fillId="0" borderId="0" xfId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0" fontId="0" fillId="0" borderId="0" xfId="0" applyBorder="1"/>
    <xf numFmtId="4" fontId="25" fillId="5" borderId="0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0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4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7" fillId="0" borderId="0" xfId="0" applyFont="1" applyBorder="1" applyAlignment="1">
      <alignment horizontal="left" vertical="top" wrapText="1"/>
    </xf>
    <xf numFmtId="0" fontId="43" fillId="0" borderId="0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3"/>
  <sheetViews>
    <sheetView showGridLines="0" tabSelected="1" workbookViewId="0">
      <pane ySplit="1" topLeftCell="A2" activePane="bottomLeft" state="frozen"/>
      <selection pane="bottomLeft" activeCell="J93" sqref="J93:AF9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R2" s="186" t="s">
        <v>8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10" t="s">
        <v>12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6"/>
      <c r="AS4" s="20" t="s">
        <v>13</v>
      </c>
      <c r="BS4" s="21" t="s">
        <v>14</v>
      </c>
    </row>
    <row r="5" spans="1:73" ht="14.45" customHeight="1">
      <c r="B5" s="25"/>
      <c r="C5" s="27"/>
      <c r="D5" s="28" t="s">
        <v>15</v>
      </c>
      <c r="E5" s="27"/>
      <c r="F5" s="27"/>
      <c r="G5" s="27"/>
      <c r="H5" s="27"/>
      <c r="I5" s="27"/>
      <c r="J5" s="27"/>
      <c r="K5" s="221" t="s">
        <v>16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27"/>
      <c r="AQ5" s="26"/>
      <c r="BS5" s="21" t="s">
        <v>9</v>
      </c>
    </row>
    <row r="6" spans="1:73" ht="36.950000000000003" customHeight="1">
      <c r="B6" s="25"/>
      <c r="C6" s="27"/>
      <c r="D6" s="30" t="s">
        <v>17</v>
      </c>
      <c r="E6" s="27"/>
      <c r="F6" s="27"/>
      <c r="G6" s="27"/>
      <c r="H6" s="27"/>
      <c r="I6" s="27"/>
      <c r="J6" s="27"/>
      <c r="K6" s="222" t="s">
        <v>18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27"/>
      <c r="AQ6" s="26"/>
      <c r="BS6" s="21" t="s">
        <v>9</v>
      </c>
    </row>
    <row r="7" spans="1:73" ht="14.45" customHeight="1">
      <c r="B7" s="25"/>
      <c r="C7" s="27"/>
      <c r="D7" s="31" t="s">
        <v>19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20</v>
      </c>
      <c r="AL7" s="27"/>
      <c r="AM7" s="27"/>
      <c r="AN7" s="29" t="s">
        <v>5</v>
      </c>
      <c r="AO7" s="27"/>
      <c r="AP7" s="27"/>
      <c r="AQ7" s="26"/>
      <c r="BS7" s="21" t="s">
        <v>9</v>
      </c>
    </row>
    <row r="8" spans="1:73" ht="14.45" customHeight="1">
      <c r="B8" s="25"/>
      <c r="C8" s="27"/>
      <c r="D8" s="31" t="s">
        <v>21</v>
      </c>
      <c r="E8" s="27"/>
      <c r="F8" s="27"/>
      <c r="G8" s="27"/>
      <c r="H8" s="27"/>
      <c r="I8" s="27"/>
      <c r="J8" s="27"/>
      <c r="K8" s="29" t="s">
        <v>22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23</v>
      </c>
      <c r="AL8" s="27"/>
      <c r="AM8" s="27"/>
      <c r="AN8" s="29" t="s">
        <v>24</v>
      </c>
      <c r="AO8" s="27"/>
      <c r="AP8" s="27"/>
      <c r="AQ8" s="26"/>
      <c r="BS8" s="21" t="s">
        <v>9</v>
      </c>
    </row>
    <row r="9" spans="1:73" ht="14.45" customHeight="1">
      <c r="B9" s="25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6"/>
      <c r="BS9" s="21" t="s">
        <v>9</v>
      </c>
    </row>
    <row r="10" spans="1:73" ht="14.45" customHeight="1">
      <c r="B10" s="25"/>
      <c r="C10" s="27"/>
      <c r="D10" s="31" t="s">
        <v>25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26</v>
      </c>
      <c r="AL10" s="27"/>
      <c r="AM10" s="27"/>
      <c r="AN10" s="29" t="s">
        <v>5</v>
      </c>
      <c r="AO10" s="27"/>
      <c r="AP10" s="27"/>
      <c r="AQ10" s="26"/>
      <c r="BS10" s="21" t="s">
        <v>9</v>
      </c>
    </row>
    <row r="11" spans="1:73" ht="18.399999999999999" customHeight="1">
      <c r="B11" s="25"/>
      <c r="C11" s="27"/>
      <c r="D11" s="27"/>
      <c r="E11" s="29" t="s">
        <v>27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28</v>
      </c>
      <c r="AL11" s="27"/>
      <c r="AM11" s="27"/>
      <c r="AN11" s="29" t="s">
        <v>5</v>
      </c>
      <c r="AO11" s="27"/>
      <c r="AP11" s="27"/>
      <c r="AQ11" s="26"/>
      <c r="BS11" s="21" t="s">
        <v>9</v>
      </c>
    </row>
    <row r="12" spans="1:73" ht="6.95" customHeight="1">
      <c r="B12" s="25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6"/>
      <c r="BS12" s="21" t="s">
        <v>9</v>
      </c>
    </row>
    <row r="13" spans="1:73" ht="14.45" customHeight="1">
      <c r="B13" s="25"/>
      <c r="C13" s="27"/>
      <c r="D13" s="31" t="s">
        <v>29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26</v>
      </c>
      <c r="AL13" s="27"/>
      <c r="AM13" s="27"/>
      <c r="AN13" s="29" t="s">
        <v>5</v>
      </c>
      <c r="AO13" s="27"/>
      <c r="AP13" s="27"/>
      <c r="AQ13" s="26"/>
      <c r="BS13" s="21" t="s">
        <v>9</v>
      </c>
    </row>
    <row r="14" spans="1:73" ht="15">
      <c r="B14" s="25"/>
      <c r="C14" s="27"/>
      <c r="D14" s="27"/>
      <c r="E14" s="29" t="s">
        <v>30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1" t="s">
        <v>28</v>
      </c>
      <c r="AL14" s="27"/>
      <c r="AM14" s="27"/>
      <c r="AN14" s="29" t="s">
        <v>5</v>
      </c>
      <c r="AO14" s="27"/>
      <c r="AP14" s="27"/>
      <c r="AQ14" s="26"/>
      <c r="BS14" s="21" t="s">
        <v>9</v>
      </c>
    </row>
    <row r="15" spans="1:73" ht="6.95" customHeight="1">
      <c r="B15" s="25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6"/>
      <c r="BS15" s="21" t="s">
        <v>6</v>
      </c>
    </row>
    <row r="16" spans="1:73" ht="14.45" customHeight="1">
      <c r="B16" s="25"/>
      <c r="C16" s="27"/>
      <c r="D16" s="31" t="s">
        <v>31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26</v>
      </c>
      <c r="AL16" s="27"/>
      <c r="AM16" s="27"/>
      <c r="AN16" s="29" t="s">
        <v>5</v>
      </c>
      <c r="AO16" s="27"/>
      <c r="AP16" s="27"/>
      <c r="AQ16" s="26"/>
      <c r="BS16" s="21" t="s">
        <v>6</v>
      </c>
    </row>
    <row r="17" spans="2:71" ht="18.399999999999999" customHeight="1">
      <c r="B17" s="25"/>
      <c r="C17" s="27"/>
      <c r="D17" s="27"/>
      <c r="E17" s="29" t="s">
        <v>32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28</v>
      </c>
      <c r="AL17" s="27"/>
      <c r="AM17" s="27"/>
      <c r="AN17" s="29" t="s">
        <v>5</v>
      </c>
      <c r="AO17" s="27"/>
      <c r="AP17" s="27"/>
      <c r="AQ17" s="26"/>
      <c r="BS17" s="21" t="s">
        <v>33</v>
      </c>
    </row>
    <row r="18" spans="2:71" ht="6.95" customHeight="1">
      <c r="B18" s="25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6"/>
      <c r="BS18" s="21" t="s">
        <v>9</v>
      </c>
    </row>
    <row r="19" spans="2:71" ht="14.45" customHeight="1">
      <c r="B19" s="25"/>
      <c r="C19" s="27"/>
      <c r="D19" s="31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26</v>
      </c>
      <c r="AL19" s="27"/>
      <c r="AM19" s="27"/>
      <c r="AN19" s="29" t="s">
        <v>35</v>
      </c>
      <c r="AO19" s="27"/>
      <c r="AP19" s="27"/>
      <c r="AQ19" s="26"/>
      <c r="BS19" s="21" t="s">
        <v>9</v>
      </c>
    </row>
    <row r="20" spans="2:71" ht="18.399999999999999" customHeight="1">
      <c r="B20" s="25"/>
      <c r="C20" s="27"/>
      <c r="D20" s="27"/>
      <c r="E20" s="29" t="s">
        <v>36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28</v>
      </c>
      <c r="AL20" s="27"/>
      <c r="AM20" s="27"/>
      <c r="AN20" s="29" t="s">
        <v>5</v>
      </c>
      <c r="AO20" s="27"/>
      <c r="AP20" s="27"/>
      <c r="AQ20" s="26"/>
    </row>
    <row r="21" spans="2:71" ht="6.95" customHeight="1">
      <c r="B21" s="25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6"/>
    </row>
    <row r="22" spans="2:71" ht="15">
      <c r="B22" s="25"/>
      <c r="C22" s="27"/>
      <c r="D22" s="31" t="s">
        <v>37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6"/>
    </row>
    <row r="23" spans="2:71" ht="16.5" customHeight="1">
      <c r="B23" s="25"/>
      <c r="C23" s="27"/>
      <c r="D23" s="27"/>
      <c r="E23" s="223" t="s">
        <v>5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O23" s="27"/>
      <c r="AP23" s="27"/>
      <c r="AQ23" s="26"/>
    </row>
    <row r="24" spans="2:71" ht="6.95" customHeight="1">
      <c r="B24" s="25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6"/>
    </row>
    <row r="25" spans="2:71" ht="6.95" customHeight="1">
      <c r="B25" s="25"/>
      <c r="C25" s="2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7"/>
      <c r="AQ25" s="26"/>
    </row>
    <row r="26" spans="2:71" ht="14.45" customHeight="1">
      <c r="B26" s="25"/>
      <c r="C26" s="27"/>
      <c r="D26" s="33" t="s">
        <v>38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7">
        <f>ROUND(AG87,2)</f>
        <v>0</v>
      </c>
      <c r="AL26" s="198"/>
      <c r="AM26" s="198"/>
      <c r="AN26" s="198"/>
      <c r="AO26" s="198"/>
      <c r="AP26" s="27"/>
      <c r="AQ26" s="26"/>
    </row>
    <row r="27" spans="2:71" ht="14.45" customHeight="1">
      <c r="B27" s="25"/>
      <c r="C27" s="27"/>
      <c r="D27" s="33" t="s">
        <v>39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197">
        <f>ROUND(AG100,2)</f>
        <v>0</v>
      </c>
      <c r="AL27" s="197"/>
      <c r="AM27" s="197"/>
      <c r="AN27" s="197"/>
      <c r="AO27" s="197"/>
      <c r="AP27" s="27"/>
      <c r="AQ27" s="26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</row>
    <row r="29" spans="2:71" s="1" customFormat="1" ht="25.9" customHeight="1">
      <c r="B29" s="34"/>
      <c r="C29" s="35"/>
      <c r="D29" s="37" t="s">
        <v>40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17">
        <f>ROUND(AK26+AK27,2)</f>
        <v>0</v>
      </c>
      <c r="AL29" s="218"/>
      <c r="AM29" s="218"/>
      <c r="AN29" s="218"/>
      <c r="AO29" s="218"/>
      <c r="AP29" s="35"/>
      <c r="AQ29" s="36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</row>
    <row r="31" spans="2:71" s="2" customFormat="1" ht="14.45" customHeight="1">
      <c r="B31" s="39"/>
      <c r="C31" s="40"/>
      <c r="D31" s="41" t="s">
        <v>41</v>
      </c>
      <c r="E31" s="40"/>
      <c r="F31" s="41" t="s">
        <v>42</v>
      </c>
      <c r="G31" s="40"/>
      <c r="H31" s="40"/>
      <c r="I31" s="40"/>
      <c r="J31" s="40"/>
      <c r="K31" s="40"/>
      <c r="L31" s="214">
        <v>0.21</v>
      </c>
      <c r="M31" s="215"/>
      <c r="N31" s="215"/>
      <c r="O31" s="215"/>
      <c r="P31" s="40"/>
      <c r="Q31" s="40"/>
      <c r="R31" s="40"/>
      <c r="S31" s="40"/>
      <c r="T31" s="43" t="s">
        <v>43</v>
      </c>
      <c r="U31" s="40"/>
      <c r="V31" s="40"/>
      <c r="W31" s="216">
        <f>ROUND(AZ87+SUM(CD101),2)</f>
        <v>0</v>
      </c>
      <c r="X31" s="215"/>
      <c r="Y31" s="215"/>
      <c r="Z31" s="215"/>
      <c r="AA31" s="215"/>
      <c r="AB31" s="215"/>
      <c r="AC31" s="215"/>
      <c r="AD31" s="215"/>
      <c r="AE31" s="215"/>
      <c r="AF31" s="40"/>
      <c r="AG31" s="40"/>
      <c r="AH31" s="40"/>
      <c r="AI31" s="40"/>
      <c r="AJ31" s="40"/>
      <c r="AK31" s="216">
        <f>ROUND(AV87+SUM(BY101),2)</f>
        <v>0</v>
      </c>
      <c r="AL31" s="215"/>
      <c r="AM31" s="215"/>
      <c r="AN31" s="215"/>
      <c r="AO31" s="215"/>
      <c r="AP31" s="40"/>
      <c r="AQ31" s="44"/>
    </row>
    <row r="32" spans="2:71" s="2" customFormat="1" ht="14.45" customHeight="1">
      <c r="B32" s="39"/>
      <c r="C32" s="40"/>
      <c r="D32" s="40"/>
      <c r="E32" s="40"/>
      <c r="F32" s="41" t="s">
        <v>44</v>
      </c>
      <c r="G32" s="40"/>
      <c r="H32" s="40"/>
      <c r="I32" s="40"/>
      <c r="J32" s="40"/>
      <c r="K32" s="40"/>
      <c r="L32" s="214">
        <v>0.15</v>
      </c>
      <c r="M32" s="215"/>
      <c r="N32" s="215"/>
      <c r="O32" s="215"/>
      <c r="P32" s="40"/>
      <c r="Q32" s="40"/>
      <c r="R32" s="40"/>
      <c r="S32" s="40"/>
      <c r="T32" s="43" t="s">
        <v>43</v>
      </c>
      <c r="U32" s="40"/>
      <c r="V32" s="40"/>
      <c r="W32" s="216">
        <f>ROUND(BA87+SUM(CE101),2)</f>
        <v>0</v>
      </c>
      <c r="X32" s="215"/>
      <c r="Y32" s="215"/>
      <c r="Z32" s="215"/>
      <c r="AA32" s="215"/>
      <c r="AB32" s="215"/>
      <c r="AC32" s="215"/>
      <c r="AD32" s="215"/>
      <c r="AE32" s="215"/>
      <c r="AF32" s="40"/>
      <c r="AG32" s="40"/>
      <c r="AH32" s="40"/>
      <c r="AI32" s="40"/>
      <c r="AJ32" s="40"/>
      <c r="AK32" s="216">
        <f>ROUND(AW87+SUM(BZ101),2)</f>
        <v>0</v>
      </c>
      <c r="AL32" s="215"/>
      <c r="AM32" s="215"/>
      <c r="AN32" s="215"/>
      <c r="AO32" s="215"/>
      <c r="AP32" s="40"/>
      <c r="AQ32" s="44"/>
    </row>
    <row r="33" spans="2:43" s="2" customFormat="1" ht="14.45" hidden="1" customHeight="1">
      <c r="B33" s="39"/>
      <c r="C33" s="40"/>
      <c r="D33" s="40"/>
      <c r="E33" s="40"/>
      <c r="F33" s="41" t="s">
        <v>45</v>
      </c>
      <c r="G33" s="40"/>
      <c r="H33" s="40"/>
      <c r="I33" s="40"/>
      <c r="J33" s="40"/>
      <c r="K33" s="40"/>
      <c r="L33" s="214">
        <v>0.21</v>
      </c>
      <c r="M33" s="215"/>
      <c r="N33" s="215"/>
      <c r="O33" s="215"/>
      <c r="P33" s="40"/>
      <c r="Q33" s="40"/>
      <c r="R33" s="40"/>
      <c r="S33" s="40"/>
      <c r="T33" s="43" t="s">
        <v>43</v>
      </c>
      <c r="U33" s="40"/>
      <c r="V33" s="40"/>
      <c r="W33" s="216">
        <f>ROUND(BB87+SUM(CF101),2)</f>
        <v>0</v>
      </c>
      <c r="X33" s="215"/>
      <c r="Y33" s="215"/>
      <c r="Z33" s="215"/>
      <c r="AA33" s="215"/>
      <c r="AB33" s="215"/>
      <c r="AC33" s="215"/>
      <c r="AD33" s="215"/>
      <c r="AE33" s="215"/>
      <c r="AF33" s="40"/>
      <c r="AG33" s="40"/>
      <c r="AH33" s="40"/>
      <c r="AI33" s="40"/>
      <c r="AJ33" s="40"/>
      <c r="AK33" s="216">
        <v>0</v>
      </c>
      <c r="AL33" s="215"/>
      <c r="AM33" s="215"/>
      <c r="AN33" s="215"/>
      <c r="AO33" s="215"/>
      <c r="AP33" s="40"/>
      <c r="AQ33" s="44"/>
    </row>
    <row r="34" spans="2:43" s="2" customFormat="1" ht="14.45" hidden="1" customHeight="1">
      <c r="B34" s="39"/>
      <c r="C34" s="40"/>
      <c r="D34" s="40"/>
      <c r="E34" s="40"/>
      <c r="F34" s="41" t="s">
        <v>46</v>
      </c>
      <c r="G34" s="40"/>
      <c r="H34" s="40"/>
      <c r="I34" s="40"/>
      <c r="J34" s="40"/>
      <c r="K34" s="40"/>
      <c r="L34" s="214">
        <v>0.15</v>
      </c>
      <c r="M34" s="215"/>
      <c r="N34" s="215"/>
      <c r="O34" s="215"/>
      <c r="P34" s="40"/>
      <c r="Q34" s="40"/>
      <c r="R34" s="40"/>
      <c r="S34" s="40"/>
      <c r="T34" s="43" t="s">
        <v>43</v>
      </c>
      <c r="U34" s="40"/>
      <c r="V34" s="40"/>
      <c r="W34" s="216">
        <f>ROUND(BC87+SUM(CG101),2)</f>
        <v>0</v>
      </c>
      <c r="X34" s="215"/>
      <c r="Y34" s="215"/>
      <c r="Z34" s="215"/>
      <c r="AA34" s="215"/>
      <c r="AB34" s="215"/>
      <c r="AC34" s="215"/>
      <c r="AD34" s="215"/>
      <c r="AE34" s="215"/>
      <c r="AF34" s="40"/>
      <c r="AG34" s="40"/>
      <c r="AH34" s="40"/>
      <c r="AI34" s="40"/>
      <c r="AJ34" s="40"/>
      <c r="AK34" s="216">
        <v>0</v>
      </c>
      <c r="AL34" s="215"/>
      <c r="AM34" s="215"/>
      <c r="AN34" s="215"/>
      <c r="AO34" s="215"/>
      <c r="AP34" s="40"/>
      <c r="AQ34" s="44"/>
    </row>
    <row r="35" spans="2:43" s="2" customFormat="1" ht="14.45" hidden="1" customHeight="1">
      <c r="B35" s="39"/>
      <c r="C35" s="40"/>
      <c r="D35" s="40"/>
      <c r="E35" s="40"/>
      <c r="F35" s="41" t="s">
        <v>47</v>
      </c>
      <c r="G35" s="40"/>
      <c r="H35" s="40"/>
      <c r="I35" s="40"/>
      <c r="J35" s="40"/>
      <c r="K35" s="40"/>
      <c r="L35" s="214">
        <v>0</v>
      </c>
      <c r="M35" s="215"/>
      <c r="N35" s="215"/>
      <c r="O35" s="215"/>
      <c r="P35" s="40"/>
      <c r="Q35" s="40"/>
      <c r="R35" s="40"/>
      <c r="S35" s="40"/>
      <c r="T35" s="43" t="s">
        <v>43</v>
      </c>
      <c r="U35" s="40"/>
      <c r="V35" s="40"/>
      <c r="W35" s="216">
        <f>ROUND(BD87+SUM(CH101),2)</f>
        <v>0</v>
      </c>
      <c r="X35" s="215"/>
      <c r="Y35" s="215"/>
      <c r="Z35" s="215"/>
      <c r="AA35" s="215"/>
      <c r="AB35" s="215"/>
      <c r="AC35" s="215"/>
      <c r="AD35" s="215"/>
      <c r="AE35" s="215"/>
      <c r="AF35" s="40"/>
      <c r="AG35" s="40"/>
      <c r="AH35" s="40"/>
      <c r="AI35" s="40"/>
      <c r="AJ35" s="40"/>
      <c r="AK35" s="216">
        <v>0</v>
      </c>
      <c r="AL35" s="215"/>
      <c r="AM35" s="215"/>
      <c r="AN35" s="215"/>
      <c r="AO35" s="215"/>
      <c r="AP35" s="40"/>
      <c r="AQ35" s="44"/>
    </row>
    <row r="36" spans="2:43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43" s="1" customFormat="1" ht="25.9" customHeight="1">
      <c r="B37" s="34"/>
      <c r="C37" s="45"/>
      <c r="D37" s="46" t="s">
        <v>48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49</v>
      </c>
      <c r="U37" s="47"/>
      <c r="V37" s="47"/>
      <c r="W37" s="47"/>
      <c r="X37" s="206" t="s">
        <v>50</v>
      </c>
      <c r="Y37" s="207"/>
      <c r="Z37" s="207"/>
      <c r="AA37" s="207"/>
      <c r="AB37" s="207"/>
      <c r="AC37" s="47"/>
      <c r="AD37" s="47"/>
      <c r="AE37" s="47"/>
      <c r="AF37" s="47"/>
      <c r="AG37" s="47"/>
      <c r="AH37" s="47"/>
      <c r="AI37" s="47"/>
      <c r="AJ37" s="47"/>
      <c r="AK37" s="208">
        <f>SUM(AK29:AK35)</f>
        <v>0</v>
      </c>
      <c r="AL37" s="207"/>
      <c r="AM37" s="207"/>
      <c r="AN37" s="207"/>
      <c r="AO37" s="209"/>
      <c r="AP37" s="45"/>
      <c r="AQ37" s="36"/>
    </row>
    <row r="38" spans="2:43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43">
      <c r="B39" s="25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6"/>
    </row>
    <row r="40" spans="2:43">
      <c r="B40" s="25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6"/>
    </row>
    <row r="41" spans="2:43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6"/>
    </row>
    <row r="42" spans="2:43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6"/>
    </row>
    <row r="43" spans="2:43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6"/>
    </row>
    <row r="44" spans="2:43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6"/>
    </row>
    <row r="45" spans="2:43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6"/>
    </row>
    <row r="46" spans="2:43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6"/>
    </row>
    <row r="47" spans="2:43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6"/>
    </row>
    <row r="48" spans="2:43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6"/>
    </row>
    <row r="49" spans="2:43" s="1" customFormat="1" ht="15">
      <c r="B49" s="34"/>
      <c r="C49" s="35"/>
      <c r="D49" s="49" t="s">
        <v>51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52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5"/>
      <c r="C50" s="27"/>
      <c r="D50" s="52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3"/>
      <c r="AA50" s="27"/>
      <c r="AB50" s="27"/>
      <c r="AC50" s="52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3"/>
      <c r="AP50" s="27"/>
      <c r="AQ50" s="26"/>
    </row>
    <row r="51" spans="2:43">
      <c r="B51" s="25"/>
      <c r="C51" s="27"/>
      <c r="D51" s="52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3"/>
      <c r="AA51" s="27"/>
      <c r="AB51" s="27"/>
      <c r="AC51" s="52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3"/>
      <c r="AP51" s="27"/>
      <c r="AQ51" s="26"/>
    </row>
    <row r="52" spans="2:43">
      <c r="B52" s="25"/>
      <c r="C52" s="27"/>
      <c r="D52" s="52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3"/>
      <c r="AA52" s="27"/>
      <c r="AB52" s="27"/>
      <c r="AC52" s="52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3"/>
      <c r="AP52" s="27"/>
      <c r="AQ52" s="26"/>
    </row>
    <row r="53" spans="2:43">
      <c r="B53" s="25"/>
      <c r="C53" s="27"/>
      <c r="D53" s="52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3"/>
      <c r="AA53" s="27"/>
      <c r="AB53" s="27"/>
      <c r="AC53" s="52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3"/>
      <c r="AP53" s="27"/>
      <c r="AQ53" s="26"/>
    </row>
    <row r="54" spans="2:43">
      <c r="B54" s="25"/>
      <c r="C54" s="27"/>
      <c r="D54" s="52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3"/>
      <c r="AA54" s="27"/>
      <c r="AB54" s="27"/>
      <c r="AC54" s="52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3"/>
      <c r="AP54" s="27"/>
      <c r="AQ54" s="26"/>
    </row>
    <row r="55" spans="2:43">
      <c r="B55" s="25"/>
      <c r="C55" s="27"/>
      <c r="D55" s="52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3"/>
      <c r="AA55" s="27"/>
      <c r="AB55" s="27"/>
      <c r="AC55" s="52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3"/>
      <c r="AP55" s="27"/>
      <c r="AQ55" s="26"/>
    </row>
    <row r="56" spans="2:43">
      <c r="B56" s="25"/>
      <c r="C56" s="27"/>
      <c r="D56" s="52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3"/>
      <c r="AA56" s="27"/>
      <c r="AB56" s="27"/>
      <c r="AC56" s="52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3"/>
      <c r="AP56" s="27"/>
      <c r="AQ56" s="26"/>
    </row>
    <row r="57" spans="2:43">
      <c r="B57" s="25"/>
      <c r="C57" s="27"/>
      <c r="D57" s="52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3"/>
      <c r="AA57" s="27"/>
      <c r="AB57" s="27"/>
      <c r="AC57" s="52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3"/>
      <c r="AP57" s="27"/>
      <c r="AQ57" s="26"/>
    </row>
    <row r="58" spans="2:43" s="1" customFormat="1" ht="15">
      <c r="B58" s="34"/>
      <c r="C58" s="35"/>
      <c r="D58" s="54" t="s">
        <v>53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54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53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54</v>
      </c>
      <c r="AN58" s="55"/>
      <c r="AO58" s="57"/>
      <c r="AP58" s="35"/>
      <c r="AQ58" s="36"/>
    </row>
    <row r="59" spans="2:43">
      <c r="B59" s="25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6"/>
    </row>
    <row r="60" spans="2:43" s="1" customFormat="1" ht="15">
      <c r="B60" s="34"/>
      <c r="C60" s="35"/>
      <c r="D60" s="49" t="s">
        <v>55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56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5"/>
      <c r="C61" s="27"/>
      <c r="D61" s="52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3"/>
      <c r="AA61" s="27"/>
      <c r="AB61" s="27"/>
      <c r="AC61" s="52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3"/>
      <c r="AP61" s="27"/>
      <c r="AQ61" s="26"/>
    </row>
    <row r="62" spans="2:43">
      <c r="B62" s="25"/>
      <c r="C62" s="27"/>
      <c r="D62" s="52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3"/>
      <c r="AA62" s="27"/>
      <c r="AB62" s="27"/>
      <c r="AC62" s="52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3"/>
      <c r="AP62" s="27"/>
      <c r="AQ62" s="26"/>
    </row>
    <row r="63" spans="2:43">
      <c r="B63" s="25"/>
      <c r="C63" s="27"/>
      <c r="D63" s="52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3"/>
      <c r="AA63" s="27"/>
      <c r="AB63" s="27"/>
      <c r="AC63" s="52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3"/>
      <c r="AP63" s="27"/>
      <c r="AQ63" s="26"/>
    </row>
    <row r="64" spans="2:43">
      <c r="B64" s="25"/>
      <c r="C64" s="27"/>
      <c r="D64" s="52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3"/>
      <c r="AA64" s="27"/>
      <c r="AB64" s="27"/>
      <c r="AC64" s="52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3"/>
      <c r="AP64" s="27"/>
      <c r="AQ64" s="26"/>
    </row>
    <row r="65" spans="2:43">
      <c r="B65" s="25"/>
      <c r="C65" s="27"/>
      <c r="D65" s="52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3"/>
      <c r="AA65" s="27"/>
      <c r="AB65" s="27"/>
      <c r="AC65" s="52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3"/>
      <c r="AP65" s="27"/>
      <c r="AQ65" s="26"/>
    </row>
    <row r="66" spans="2:43">
      <c r="B66" s="25"/>
      <c r="C66" s="27"/>
      <c r="D66" s="52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3"/>
      <c r="AA66" s="27"/>
      <c r="AB66" s="27"/>
      <c r="AC66" s="52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3"/>
      <c r="AP66" s="27"/>
      <c r="AQ66" s="26"/>
    </row>
    <row r="67" spans="2:43">
      <c r="B67" s="25"/>
      <c r="C67" s="27"/>
      <c r="D67" s="52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3"/>
      <c r="AA67" s="27"/>
      <c r="AB67" s="27"/>
      <c r="AC67" s="52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3"/>
      <c r="AP67" s="27"/>
      <c r="AQ67" s="26"/>
    </row>
    <row r="68" spans="2:43">
      <c r="B68" s="25"/>
      <c r="C68" s="27"/>
      <c r="D68" s="52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3"/>
      <c r="AA68" s="27"/>
      <c r="AB68" s="27"/>
      <c r="AC68" s="52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3"/>
      <c r="AP68" s="27"/>
      <c r="AQ68" s="26"/>
    </row>
    <row r="69" spans="2:43" s="1" customFormat="1" ht="15">
      <c r="B69" s="34"/>
      <c r="C69" s="35"/>
      <c r="D69" s="54" t="s">
        <v>53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54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53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54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210" t="s">
        <v>57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211"/>
      <c r="S76" s="211"/>
      <c r="T76" s="211"/>
      <c r="U76" s="211"/>
      <c r="V76" s="211"/>
      <c r="W76" s="211"/>
      <c r="X76" s="211"/>
      <c r="Y76" s="211"/>
      <c r="Z76" s="211"/>
      <c r="AA76" s="211"/>
      <c r="AB76" s="211"/>
      <c r="AC76" s="211"/>
      <c r="AD76" s="211"/>
      <c r="AE76" s="211"/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36"/>
    </row>
    <row r="77" spans="2:43" s="3" customFormat="1" ht="14.45" customHeight="1">
      <c r="B77" s="64"/>
      <c r="C77" s="31" t="s">
        <v>15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252A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212" t="str">
        <f>K6</f>
        <v>Oblastní nemocnice Náchod - UTZ</v>
      </c>
      <c r="M78" s="213"/>
      <c r="N78" s="213"/>
      <c r="O78" s="213"/>
      <c r="P78" s="213"/>
      <c r="Q78" s="213"/>
      <c r="R78" s="213"/>
      <c r="S78" s="213"/>
      <c r="T78" s="213"/>
      <c r="U78" s="213"/>
      <c r="V78" s="213"/>
      <c r="W78" s="213"/>
      <c r="X78" s="213"/>
      <c r="Y78" s="213"/>
      <c r="Z78" s="213"/>
      <c r="AA78" s="213"/>
      <c r="AB78" s="213"/>
      <c r="AC78" s="213"/>
      <c r="AD78" s="213"/>
      <c r="AE78" s="213"/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31" t="s">
        <v>21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Náchod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1" t="s">
        <v>23</v>
      </c>
      <c r="AJ80" s="35"/>
      <c r="AK80" s="35"/>
      <c r="AL80" s="35"/>
      <c r="AM80" s="72" t="str">
        <f>IF(AN8= "","",AN8)</f>
        <v>10. 11. 2017</v>
      </c>
      <c r="AN80" s="35"/>
      <c r="AO80" s="35"/>
      <c r="AP80" s="35"/>
      <c r="AQ80" s="36"/>
    </row>
    <row r="81" spans="1:76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76" s="1" customFormat="1" ht="15">
      <c r="B82" s="34"/>
      <c r="C82" s="31" t="s">
        <v>25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Oblastní nemocnice Náchod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1" t="s">
        <v>31</v>
      </c>
      <c r="AJ82" s="35"/>
      <c r="AK82" s="35"/>
      <c r="AL82" s="35"/>
      <c r="AM82" s="196" t="str">
        <f>IF(E17="","",E17)</f>
        <v>JIKA CZ, ing Jiří Slánský</v>
      </c>
      <c r="AN82" s="196"/>
      <c r="AO82" s="196"/>
      <c r="AP82" s="196"/>
      <c r="AQ82" s="36"/>
      <c r="AS82" s="192" t="s">
        <v>58</v>
      </c>
      <c r="AT82" s="193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76" s="1" customFormat="1" ht="15">
      <c r="B83" s="34"/>
      <c r="C83" s="31" t="s">
        <v>29</v>
      </c>
      <c r="D83" s="35"/>
      <c r="E83" s="35"/>
      <c r="F83" s="35"/>
      <c r="G83" s="35"/>
      <c r="H83" s="35"/>
      <c r="I83" s="35"/>
      <c r="J83" s="35"/>
      <c r="K83" s="35"/>
      <c r="L83" s="65" t="str">
        <f>IF(E14="","",E14)</f>
        <v xml:space="preserve"> </v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1" t="s">
        <v>34</v>
      </c>
      <c r="AJ83" s="35"/>
      <c r="AK83" s="35"/>
      <c r="AL83" s="35"/>
      <c r="AM83" s="196" t="str">
        <f>IF(E20="","",E20)</f>
        <v>Jan Petr</v>
      </c>
      <c r="AN83" s="196"/>
      <c r="AO83" s="196"/>
      <c r="AP83" s="196"/>
      <c r="AQ83" s="36"/>
      <c r="AS83" s="194"/>
      <c r="AT83" s="195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76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94"/>
      <c r="AT84" s="195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76" s="1" customFormat="1" ht="29.25" customHeight="1">
      <c r="B85" s="34"/>
      <c r="C85" s="202" t="s">
        <v>59</v>
      </c>
      <c r="D85" s="203"/>
      <c r="E85" s="203"/>
      <c r="F85" s="203"/>
      <c r="G85" s="203"/>
      <c r="H85" s="74"/>
      <c r="I85" s="204" t="s">
        <v>60</v>
      </c>
      <c r="J85" s="203"/>
      <c r="K85" s="203"/>
      <c r="L85" s="203"/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4" t="s">
        <v>61</v>
      </c>
      <c r="AH85" s="203"/>
      <c r="AI85" s="203"/>
      <c r="AJ85" s="203"/>
      <c r="AK85" s="203"/>
      <c r="AL85" s="203"/>
      <c r="AM85" s="203"/>
      <c r="AN85" s="204" t="s">
        <v>62</v>
      </c>
      <c r="AO85" s="203"/>
      <c r="AP85" s="205"/>
      <c r="AQ85" s="36"/>
      <c r="AS85" s="75" t="s">
        <v>63</v>
      </c>
      <c r="AT85" s="76" t="s">
        <v>64</v>
      </c>
      <c r="AU85" s="76" t="s">
        <v>65</v>
      </c>
      <c r="AV85" s="76" t="s">
        <v>66</v>
      </c>
      <c r="AW85" s="76" t="s">
        <v>67</v>
      </c>
      <c r="AX85" s="76" t="s">
        <v>68</v>
      </c>
      <c r="AY85" s="76" t="s">
        <v>69</v>
      </c>
      <c r="AZ85" s="76" t="s">
        <v>70</v>
      </c>
      <c r="BA85" s="76" t="s">
        <v>71</v>
      </c>
      <c r="BB85" s="76" t="s">
        <v>72</v>
      </c>
      <c r="BC85" s="76" t="s">
        <v>73</v>
      </c>
      <c r="BD85" s="77" t="s">
        <v>74</v>
      </c>
    </row>
    <row r="86" spans="1:76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76" s="4" customFormat="1" ht="32.450000000000003" customHeight="1">
      <c r="B87" s="67"/>
      <c r="C87" s="79" t="s">
        <v>75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88">
        <f>ROUND(SUM(AG88:AG98),2)</f>
        <v>0</v>
      </c>
      <c r="AH87" s="188"/>
      <c r="AI87" s="188"/>
      <c r="AJ87" s="188"/>
      <c r="AK87" s="188"/>
      <c r="AL87" s="188"/>
      <c r="AM87" s="188"/>
      <c r="AN87" s="189">
        <f t="shared" ref="AN87:AN98" si="0">SUM(AG87,AT87)</f>
        <v>0</v>
      </c>
      <c r="AO87" s="189"/>
      <c r="AP87" s="189"/>
      <c r="AQ87" s="70"/>
      <c r="AS87" s="81">
        <f>ROUND(SUM(AS88:AS98),2)</f>
        <v>0</v>
      </c>
      <c r="AT87" s="82">
        <f t="shared" ref="AT87:AT98" si="1">ROUND(SUM(AV87:AW87),2)</f>
        <v>0</v>
      </c>
      <c r="AU87" s="83" t="e">
        <f>ROUND(SUM(AU88:AU98),5)</f>
        <v>#REF!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ROUND(SUM(AZ88:AZ98),2)</f>
        <v>0</v>
      </c>
      <c r="BA87" s="82">
        <f>ROUND(SUM(BA88:BA98),2)</f>
        <v>0</v>
      </c>
      <c r="BB87" s="82">
        <f>ROUND(SUM(BB88:BB98),2)</f>
        <v>0</v>
      </c>
      <c r="BC87" s="82">
        <f>ROUND(SUM(BC88:BC98),2)</f>
        <v>0</v>
      </c>
      <c r="BD87" s="84">
        <f>ROUND(SUM(BD88:BD98),2)</f>
        <v>0</v>
      </c>
      <c r="BS87" s="85" t="s">
        <v>76</v>
      </c>
      <c r="BT87" s="85" t="s">
        <v>77</v>
      </c>
      <c r="BU87" s="86" t="s">
        <v>78</v>
      </c>
      <c r="BV87" s="85" t="s">
        <v>79</v>
      </c>
      <c r="BW87" s="85" t="s">
        <v>80</v>
      </c>
      <c r="BX87" s="85" t="s">
        <v>81</v>
      </c>
    </row>
    <row r="88" spans="1:76" s="5" customFormat="1" ht="16.5" customHeight="1">
      <c r="A88" s="87" t="s">
        <v>82</v>
      </c>
      <c r="B88" s="88"/>
      <c r="C88" s="89"/>
      <c r="D88" s="200" t="s">
        <v>83</v>
      </c>
      <c r="E88" s="200"/>
      <c r="F88" s="200"/>
      <c r="G88" s="200"/>
      <c r="H88" s="200"/>
      <c r="I88" s="90"/>
      <c r="J88" s="200" t="s">
        <v>84</v>
      </c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200"/>
      <c r="Z88" s="200"/>
      <c r="AA88" s="200"/>
      <c r="AB88" s="200"/>
      <c r="AC88" s="200"/>
      <c r="AD88" s="200"/>
      <c r="AE88" s="200"/>
      <c r="AF88" s="200"/>
      <c r="AG88" s="190">
        <f>'01 - Budova A- 2.NP'!M30</f>
        <v>0</v>
      </c>
      <c r="AH88" s="191"/>
      <c r="AI88" s="191"/>
      <c r="AJ88" s="191"/>
      <c r="AK88" s="191"/>
      <c r="AL88" s="191"/>
      <c r="AM88" s="191"/>
      <c r="AN88" s="190">
        <f t="shared" si="0"/>
        <v>0</v>
      </c>
      <c r="AO88" s="191"/>
      <c r="AP88" s="191"/>
      <c r="AQ88" s="91"/>
      <c r="AS88" s="92">
        <f>'01 - Budova A- 2.NP'!M28</f>
        <v>0</v>
      </c>
      <c r="AT88" s="93">
        <f t="shared" si="1"/>
        <v>0</v>
      </c>
      <c r="AU88" s="94">
        <f>'01 - Budova A- 2.NP'!W124</f>
        <v>1122.4926049999999</v>
      </c>
      <c r="AV88" s="93">
        <f>'01 - Budova A- 2.NP'!M32</f>
        <v>0</v>
      </c>
      <c r="AW88" s="93">
        <f>'01 - Budova A- 2.NP'!M33</f>
        <v>0</v>
      </c>
      <c r="AX88" s="93">
        <f>'01 - Budova A- 2.NP'!M34</f>
        <v>0</v>
      </c>
      <c r="AY88" s="93">
        <f>'01 - Budova A- 2.NP'!M35</f>
        <v>0</v>
      </c>
      <c r="AZ88" s="93">
        <f>'01 - Budova A- 2.NP'!H32</f>
        <v>0</v>
      </c>
      <c r="BA88" s="93">
        <f>'01 - Budova A- 2.NP'!H33</f>
        <v>0</v>
      </c>
      <c r="BB88" s="93">
        <f>'01 - Budova A- 2.NP'!H34</f>
        <v>0</v>
      </c>
      <c r="BC88" s="93">
        <f>'01 - Budova A- 2.NP'!H35</f>
        <v>0</v>
      </c>
      <c r="BD88" s="95">
        <f>'01 - Budova A- 2.NP'!H36</f>
        <v>0</v>
      </c>
      <c r="BT88" s="96" t="s">
        <v>85</v>
      </c>
      <c r="BV88" s="96" t="s">
        <v>79</v>
      </c>
      <c r="BW88" s="96" t="s">
        <v>86</v>
      </c>
      <c r="BX88" s="96" t="s">
        <v>80</v>
      </c>
    </row>
    <row r="89" spans="1:76" s="5" customFormat="1" ht="16.5" customHeight="1">
      <c r="A89" s="87" t="s">
        <v>82</v>
      </c>
      <c r="B89" s="88"/>
      <c r="C89" s="89"/>
      <c r="D89" s="200" t="s">
        <v>87</v>
      </c>
      <c r="E89" s="200"/>
      <c r="F89" s="200"/>
      <c r="G89" s="200"/>
      <c r="H89" s="200"/>
      <c r="I89" s="90"/>
      <c r="J89" s="201" t="s">
        <v>768</v>
      </c>
      <c r="K89" s="200"/>
      <c r="L89" s="200"/>
      <c r="M89" s="200"/>
      <c r="N89" s="200"/>
      <c r="O89" s="200"/>
      <c r="P89" s="200"/>
      <c r="Q89" s="200"/>
      <c r="R89" s="200"/>
      <c r="S89" s="200"/>
      <c r="T89" s="200"/>
      <c r="U89" s="200"/>
      <c r="V89" s="200"/>
      <c r="W89" s="200"/>
      <c r="X89" s="200"/>
      <c r="Y89" s="200"/>
      <c r="Z89" s="200"/>
      <c r="AA89" s="200"/>
      <c r="AB89" s="200"/>
      <c r="AC89" s="200"/>
      <c r="AD89" s="200"/>
      <c r="AE89" s="200"/>
      <c r="AF89" s="200"/>
      <c r="AG89" s="190">
        <f>'02 - Interiér - volný a z...'!M30</f>
        <v>0</v>
      </c>
      <c r="AH89" s="191"/>
      <c r="AI89" s="191"/>
      <c r="AJ89" s="191"/>
      <c r="AK89" s="191"/>
      <c r="AL89" s="191"/>
      <c r="AM89" s="191"/>
      <c r="AN89" s="190">
        <f t="shared" si="0"/>
        <v>0</v>
      </c>
      <c r="AO89" s="191"/>
      <c r="AP89" s="191"/>
      <c r="AQ89" s="91"/>
      <c r="AS89" s="92">
        <f>'02 - Interiér - volný a z...'!M28</f>
        <v>0</v>
      </c>
      <c r="AT89" s="93">
        <f t="shared" si="1"/>
        <v>0</v>
      </c>
      <c r="AU89" s="94">
        <f>'02 - Interiér - volný a z...'!W111</f>
        <v>12.479999999999999</v>
      </c>
      <c r="AV89" s="93">
        <f>'02 - Interiér - volný a z...'!M32</f>
        <v>0</v>
      </c>
      <c r="AW89" s="93">
        <f>'02 - Interiér - volný a z...'!M33</f>
        <v>0</v>
      </c>
      <c r="AX89" s="93">
        <f>'02 - Interiér - volný a z...'!M34</f>
        <v>0</v>
      </c>
      <c r="AY89" s="93">
        <f>'02 - Interiér - volný a z...'!M35</f>
        <v>0</v>
      </c>
      <c r="AZ89" s="93">
        <f>'02 - Interiér - volný a z...'!H32</f>
        <v>0</v>
      </c>
      <c r="BA89" s="93">
        <f>'02 - Interiér - volný a z...'!H33</f>
        <v>0</v>
      </c>
      <c r="BB89" s="93">
        <f>'02 - Interiér - volný a z...'!H34</f>
        <v>0</v>
      </c>
      <c r="BC89" s="93">
        <f>'02 - Interiér - volný a z...'!H35</f>
        <v>0</v>
      </c>
      <c r="BD89" s="95">
        <f>'02 - Interiér - volný a z...'!H36</f>
        <v>0</v>
      </c>
      <c r="BT89" s="96" t="s">
        <v>85</v>
      </c>
      <c r="BV89" s="96" t="s">
        <v>79</v>
      </c>
      <c r="BW89" s="96" t="s">
        <v>88</v>
      </c>
      <c r="BX89" s="96" t="s">
        <v>80</v>
      </c>
    </row>
    <row r="90" spans="1:76" s="5" customFormat="1" ht="16.5" customHeight="1">
      <c r="A90" s="87" t="s">
        <v>82</v>
      </c>
      <c r="B90" s="88"/>
      <c r="C90" s="89"/>
      <c r="D90" s="200" t="s">
        <v>89</v>
      </c>
      <c r="E90" s="200"/>
      <c r="F90" s="200"/>
      <c r="G90" s="200"/>
      <c r="H90" s="200"/>
      <c r="I90" s="90"/>
      <c r="J90" s="200" t="s">
        <v>90</v>
      </c>
      <c r="K90" s="200"/>
      <c r="L90" s="200"/>
      <c r="M90" s="200"/>
      <c r="N90" s="200"/>
      <c r="O90" s="200"/>
      <c r="P90" s="200"/>
      <c r="Q90" s="200"/>
      <c r="R90" s="200"/>
      <c r="S90" s="200"/>
      <c r="T90" s="200"/>
      <c r="U90" s="200"/>
      <c r="V90" s="200"/>
      <c r="W90" s="200"/>
      <c r="X90" s="200"/>
      <c r="Y90" s="200"/>
      <c r="Z90" s="200"/>
      <c r="AA90" s="200"/>
      <c r="AB90" s="200"/>
      <c r="AC90" s="200"/>
      <c r="AD90" s="200"/>
      <c r="AE90" s="200"/>
      <c r="AF90" s="200"/>
      <c r="AG90" s="190">
        <f>'03 - Interiér - prvotní v...'!M30</f>
        <v>0</v>
      </c>
      <c r="AH90" s="191"/>
      <c r="AI90" s="191"/>
      <c r="AJ90" s="191"/>
      <c r="AK90" s="191"/>
      <c r="AL90" s="191"/>
      <c r="AM90" s="191"/>
      <c r="AN90" s="190">
        <f t="shared" si="0"/>
        <v>0</v>
      </c>
      <c r="AO90" s="191"/>
      <c r="AP90" s="191"/>
      <c r="AQ90" s="91"/>
      <c r="AS90" s="92">
        <f>'03 - Interiér - prvotní v...'!M28</f>
        <v>0</v>
      </c>
      <c r="AT90" s="93">
        <f t="shared" si="1"/>
        <v>0</v>
      </c>
      <c r="AU90" s="94">
        <f>'03 - Interiér - prvotní v...'!W112</f>
        <v>4.3760000000000003</v>
      </c>
      <c r="AV90" s="93">
        <f>'03 - Interiér - prvotní v...'!M32</f>
        <v>0</v>
      </c>
      <c r="AW90" s="93">
        <f>'03 - Interiér - prvotní v...'!M33</f>
        <v>0</v>
      </c>
      <c r="AX90" s="93">
        <f>'03 - Interiér - prvotní v...'!M34</f>
        <v>0</v>
      </c>
      <c r="AY90" s="93">
        <f>'03 - Interiér - prvotní v...'!M35</f>
        <v>0</v>
      </c>
      <c r="AZ90" s="93">
        <f>'03 - Interiér - prvotní v...'!H32</f>
        <v>0</v>
      </c>
      <c r="BA90" s="93">
        <f>'03 - Interiér - prvotní v...'!H33</f>
        <v>0</v>
      </c>
      <c r="BB90" s="93">
        <f>'03 - Interiér - prvotní v...'!H34</f>
        <v>0</v>
      </c>
      <c r="BC90" s="93">
        <f>'03 - Interiér - prvotní v...'!H35</f>
        <v>0</v>
      </c>
      <c r="BD90" s="95">
        <f>'03 - Interiér - prvotní v...'!H36</f>
        <v>0</v>
      </c>
      <c r="BT90" s="96" t="s">
        <v>85</v>
      </c>
      <c r="BV90" s="96" t="s">
        <v>79</v>
      </c>
      <c r="BW90" s="96" t="s">
        <v>91</v>
      </c>
      <c r="BX90" s="96" t="s">
        <v>80</v>
      </c>
    </row>
    <row r="91" spans="1:76" s="5" customFormat="1" ht="16.5" customHeight="1">
      <c r="A91" s="87" t="s">
        <v>82</v>
      </c>
      <c r="B91" s="88"/>
      <c r="C91" s="89"/>
      <c r="D91" s="200" t="s">
        <v>92</v>
      </c>
      <c r="E91" s="200"/>
      <c r="F91" s="200"/>
      <c r="G91" s="200"/>
      <c r="H91" s="200"/>
      <c r="I91" s="90"/>
      <c r="J91" s="200" t="s">
        <v>93</v>
      </c>
      <c r="K91" s="200"/>
      <c r="L91" s="200"/>
      <c r="M91" s="200"/>
      <c r="N91" s="200"/>
      <c r="O91" s="200"/>
      <c r="P91" s="200"/>
      <c r="Q91" s="200"/>
      <c r="R91" s="200"/>
      <c r="S91" s="200"/>
      <c r="T91" s="200"/>
      <c r="U91" s="200"/>
      <c r="V91" s="200"/>
      <c r="W91" s="200"/>
      <c r="X91" s="200"/>
      <c r="Y91" s="200"/>
      <c r="Z91" s="200"/>
      <c r="AA91" s="200"/>
      <c r="AB91" s="200"/>
      <c r="AC91" s="200"/>
      <c r="AD91" s="200"/>
      <c r="AE91" s="200"/>
      <c r="AF91" s="200"/>
      <c r="AG91" s="190">
        <f>'04 - ZTI'!M30</f>
        <v>0</v>
      </c>
      <c r="AH91" s="191"/>
      <c r="AI91" s="191"/>
      <c r="AJ91" s="191"/>
      <c r="AK91" s="191"/>
      <c r="AL91" s="191"/>
      <c r="AM91" s="191"/>
      <c r="AN91" s="190">
        <f t="shared" si="0"/>
        <v>0</v>
      </c>
      <c r="AO91" s="191"/>
      <c r="AP91" s="191"/>
      <c r="AQ91" s="91"/>
      <c r="AS91" s="92">
        <f>'04 - ZTI'!M28</f>
        <v>0</v>
      </c>
      <c r="AT91" s="93">
        <f t="shared" si="1"/>
        <v>0</v>
      </c>
      <c r="AU91" s="94">
        <f>'04 - ZTI'!W111</f>
        <v>0.55600000000000005</v>
      </c>
      <c r="AV91" s="93">
        <f>'04 - ZTI'!M32</f>
        <v>0</v>
      </c>
      <c r="AW91" s="93">
        <f>'04 - ZTI'!M33</f>
        <v>0</v>
      </c>
      <c r="AX91" s="93">
        <f>'04 - ZTI'!M34</f>
        <v>0</v>
      </c>
      <c r="AY91" s="93">
        <f>'04 - ZTI'!M35</f>
        <v>0</v>
      </c>
      <c r="AZ91" s="93">
        <f>'04 - ZTI'!H32</f>
        <v>0</v>
      </c>
      <c r="BA91" s="93">
        <f>'04 - ZTI'!H33</f>
        <v>0</v>
      </c>
      <c r="BB91" s="93">
        <f>'04 - ZTI'!H34</f>
        <v>0</v>
      </c>
      <c r="BC91" s="93">
        <f>'04 - ZTI'!H35</f>
        <v>0</v>
      </c>
      <c r="BD91" s="95">
        <f>'04 - ZTI'!H36</f>
        <v>0</v>
      </c>
      <c r="BT91" s="96" t="s">
        <v>85</v>
      </c>
      <c r="BV91" s="96" t="s">
        <v>79</v>
      </c>
      <c r="BW91" s="96" t="s">
        <v>94</v>
      </c>
      <c r="BX91" s="96" t="s">
        <v>80</v>
      </c>
    </row>
    <row r="92" spans="1:76" s="5" customFormat="1" ht="16.5" customHeight="1">
      <c r="A92" s="87" t="s">
        <v>82</v>
      </c>
      <c r="B92" s="88"/>
      <c r="C92" s="89"/>
      <c r="D92" s="200" t="s">
        <v>95</v>
      </c>
      <c r="E92" s="200"/>
      <c r="F92" s="200"/>
      <c r="G92" s="200"/>
      <c r="H92" s="200"/>
      <c r="I92" s="90"/>
      <c r="J92" s="200" t="s">
        <v>96</v>
      </c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190">
        <f>'05 - Elektroinstalace - s...'!M30</f>
        <v>0</v>
      </c>
      <c r="AH92" s="191"/>
      <c r="AI92" s="191"/>
      <c r="AJ92" s="191"/>
      <c r="AK92" s="191"/>
      <c r="AL92" s="191"/>
      <c r="AM92" s="191"/>
      <c r="AN92" s="190">
        <f t="shared" si="0"/>
        <v>0</v>
      </c>
      <c r="AO92" s="191"/>
      <c r="AP92" s="191"/>
      <c r="AQ92" s="91"/>
      <c r="AS92" s="92">
        <f>'05 - Elektroinstalace - s...'!M28</f>
        <v>0</v>
      </c>
      <c r="AT92" s="93">
        <f t="shared" si="1"/>
        <v>0</v>
      </c>
      <c r="AU92" s="94">
        <f>'05 - Elektroinstalace - s...'!W111</f>
        <v>7.0000000000000007E-2</v>
      </c>
      <c r="AV92" s="93">
        <f>'05 - Elektroinstalace - s...'!M32</f>
        <v>0</v>
      </c>
      <c r="AW92" s="93">
        <f>'05 - Elektroinstalace - s...'!M33</f>
        <v>0</v>
      </c>
      <c r="AX92" s="93">
        <f>'05 - Elektroinstalace - s...'!M34</f>
        <v>0</v>
      </c>
      <c r="AY92" s="93">
        <f>'05 - Elektroinstalace - s...'!M35</f>
        <v>0</v>
      </c>
      <c r="AZ92" s="93">
        <f>'05 - Elektroinstalace - s...'!H32</f>
        <v>0</v>
      </c>
      <c r="BA92" s="93">
        <f>'05 - Elektroinstalace - s...'!H33</f>
        <v>0</v>
      </c>
      <c r="BB92" s="93">
        <f>'05 - Elektroinstalace - s...'!H34</f>
        <v>0</v>
      </c>
      <c r="BC92" s="93">
        <f>'05 - Elektroinstalace - s...'!H35</f>
        <v>0</v>
      </c>
      <c r="BD92" s="95">
        <f>'05 - Elektroinstalace - s...'!H36</f>
        <v>0</v>
      </c>
      <c r="BT92" s="96" t="s">
        <v>85</v>
      </c>
      <c r="BV92" s="96" t="s">
        <v>79</v>
      </c>
      <c r="BW92" s="96" t="s">
        <v>97</v>
      </c>
      <c r="BX92" s="96" t="s">
        <v>80</v>
      </c>
    </row>
    <row r="93" spans="1:76" s="5" customFormat="1" ht="16.5" customHeight="1">
      <c r="A93" s="87" t="s">
        <v>82</v>
      </c>
      <c r="B93" s="88"/>
      <c r="C93" s="89"/>
      <c r="D93" s="200" t="s">
        <v>98</v>
      </c>
      <c r="E93" s="200"/>
      <c r="F93" s="200"/>
      <c r="G93" s="200"/>
      <c r="H93" s="200"/>
      <c r="I93" s="90"/>
      <c r="J93" s="200" t="s">
        <v>99</v>
      </c>
      <c r="K93" s="200"/>
      <c r="L93" s="200"/>
      <c r="M93" s="200"/>
      <c r="N93" s="200"/>
      <c r="O93" s="200"/>
      <c r="P93" s="200"/>
      <c r="Q93" s="200"/>
      <c r="R93" s="200"/>
      <c r="S93" s="200"/>
      <c r="T93" s="200"/>
      <c r="U93" s="200"/>
      <c r="V93" s="200"/>
      <c r="W93" s="200"/>
      <c r="X93" s="200"/>
      <c r="Y93" s="200"/>
      <c r="Z93" s="200"/>
      <c r="AA93" s="200"/>
      <c r="AB93" s="200"/>
      <c r="AC93" s="200"/>
      <c r="AD93" s="200"/>
      <c r="AE93" s="200"/>
      <c r="AF93" s="200"/>
      <c r="AG93" s="190">
        <f>'05a - Elektroinstalace - ...'!M30</f>
        <v>0</v>
      </c>
      <c r="AH93" s="191"/>
      <c r="AI93" s="191"/>
      <c r="AJ93" s="191"/>
      <c r="AK93" s="191"/>
      <c r="AL93" s="191"/>
      <c r="AM93" s="191"/>
      <c r="AN93" s="190">
        <f t="shared" si="0"/>
        <v>0</v>
      </c>
      <c r="AO93" s="191"/>
      <c r="AP93" s="191"/>
      <c r="AQ93" s="91"/>
      <c r="AS93" s="92">
        <f>'05a - Elektroinstalace - ...'!M28</f>
        <v>0</v>
      </c>
      <c r="AT93" s="93">
        <f t="shared" si="1"/>
        <v>0</v>
      </c>
      <c r="AU93" s="94">
        <f>'05a - Elektroinstalace - ...'!W111</f>
        <v>7.0000000000000007E-2</v>
      </c>
      <c r="AV93" s="93">
        <f>'05a - Elektroinstalace - ...'!M32</f>
        <v>0</v>
      </c>
      <c r="AW93" s="93">
        <f>'05a - Elektroinstalace - ...'!M33</f>
        <v>0</v>
      </c>
      <c r="AX93" s="93">
        <f>'05a - Elektroinstalace - ...'!M34</f>
        <v>0</v>
      </c>
      <c r="AY93" s="93">
        <f>'05a - Elektroinstalace - ...'!M35</f>
        <v>0</v>
      </c>
      <c r="AZ93" s="93">
        <f>'05a - Elektroinstalace - ...'!H32</f>
        <v>0</v>
      </c>
      <c r="BA93" s="93">
        <f>'05a - Elektroinstalace - ...'!H33</f>
        <v>0</v>
      </c>
      <c r="BB93" s="93">
        <f>'05a - Elektroinstalace - ...'!H34</f>
        <v>0</v>
      </c>
      <c r="BC93" s="93">
        <f>'05a - Elektroinstalace - ...'!H35</f>
        <v>0</v>
      </c>
      <c r="BD93" s="95">
        <f>'05a - Elektroinstalace - ...'!H36</f>
        <v>0</v>
      </c>
      <c r="BT93" s="96" t="s">
        <v>85</v>
      </c>
      <c r="BV93" s="96" t="s">
        <v>79</v>
      </c>
      <c r="BW93" s="96" t="s">
        <v>100</v>
      </c>
      <c r="BX93" s="96" t="s">
        <v>80</v>
      </c>
    </row>
    <row r="94" spans="1:76" s="5" customFormat="1" ht="16.5" customHeight="1">
      <c r="A94" s="87" t="s">
        <v>82</v>
      </c>
      <c r="B94" s="88"/>
      <c r="C94" s="89"/>
      <c r="D94" s="200" t="s">
        <v>101</v>
      </c>
      <c r="E94" s="200"/>
      <c r="F94" s="200"/>
      <c r="G94" s="200"/>
      <c r="H94" s="200"/>
      <c r="I94" s="90"/>
      <c r="J94" s="200" t="s">
        <v>102</v>
      </c>
      <c r="K94" s="200"/>
      <c r="L94" s="200"/>
      <c r="M94" s="200"/>
      <c r="N94" s="200"/>
      <c r="O94" s="200"/>
      <c r="P94" s="200"/>
      <c r="Q94" s="200"/>
      <c r="R94" s="200"/>
      <c r="S94" s="200"/>
      <c r="T94" s="200"/>
      <c r="U94" s="200"/>
      <c r="V94" s="200"/>
      <c r="W94" s="200"/>
      <c r="X94" s="200"/>
      <c r="Y94" s="200"/>
      <c r="Z94" s="200"/>
      <c r="AA94" s="200"/>
      <c r="AB94" s="200"/>
      <c r="AC94" s="200"/>
      <c r="AD94" s="200"/>
      <c r="AE94" s="200"/>
      <c r="AF94" s="200"/>
      <c r="AG94" s="190">
        <f>'05b - Elektroinstalace - ...'!M30</f>
        <v>0</v>
      </c>
      <c r="AH94" s="191"/>
      <c r="AI94" s="191"/>
      <c r="AJ94" s="191"/>
      <c r="AK94" s="191"/>
      <c r="AL94" s="191"/>
      <c r="AM94" s="191"/>
      <c r="AN94" s="190">
        <f t="shared" si="0"/>
        <v>0</v>
      </c>
      <c r="AO94" s="191"/>
      <c r="AP94" s="191"/>
      <c r="AQ94" s="91"/>
      <c r="AS94" s="92">
        <f>'05b - Elektroinstalace - ...'!M28</f>
        <v>0</v>
      </c>
      <c r="AT94" s="93">
        <f t="shared" si="1"/>
        <v>0</v>
      </c>
      <c r="AU94" s="94">
        <f>'05b - Elektroinstalace - ...'!W111</f>
        <v>7.0000000000000007E-2</v>
      </c>
      <c r="AV94" s="93">
        <f>'05b - Elektroinstalace - ...'!M32</f>
        <v>0</v>
      </c>
      <c r="AW94" s="93">
        <f>'05b - Elektroinstalace - ...'!M33</f>
        <v>0</v>
      </c>
      <c r="AX94" s="93">
        <f>'05b - Elektroinstalace - ...'!M34</f>
        <v>0</v>
      </c>
      <c r="AY94" s="93">
        <f>'05b - Elektroinstalace - ...'!M35</f>
        <v>0</v>
      </c>
      <c r="AZ94" s="93">
        <f>'05b - Elektroinstalace - ...'!H32</f>
        <v>0</v>
      </c>
      <c r="BA94" s="93">
        <f>'05b - Elektroinstalace - ...'!H33</f>
        <v>0</v>
      </c>
      <c r="BB94" s="93">
        <f>'05b - Elektroinstalace - ...'!H34</f>
        <v>0</v>
      </c>
      <c r="BC94" s="93">
        <f>'05b - Elektroinstalace - ...'!H35</f>
        <v>0</v>
      </c>
      <c r="BD94" s="95">
        <f>'05b - Elektroinstalace - ...'!H36</f>
        <v>0</v>
      </c>
      <c r="BT94" s="96" t="s">
        <v>85</v>
      </c>
      <c r="BV94" s="96" t="s">
        <v>79</v>
      </c>
      <c r="BW94" s="96" t="s">
        <v>103</v>
      </c>
      <c r="BX94" s="96" t="s">
        <v>80</v>
      </c>
    </row>
    <row r="95" spans="1:76" s="5" customFormat="1" ht="16.5" customHeight="1">
      <c r="A95" s="87" t="s">
        <v>82</v>
      </c>
      <c r="B95" s="88"/>
      <c r="C95" s="89"/>
      <c r="D95" s="200" t="s">
        <v>104</v>
      </c>
      <c r="E95" s="200"/>
      <c r="F95" s="200"/>
      <c r="G95" s="200"/>
      <c r="H95" s="200"/>
      <c r="I95" s="90"/>
      <c r="J95" s="200" t="s">
        <v>105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0">
        <f>'06 - Vzduchotechnika'!M30</f>
        <v>0</v>
      </c>
      <c r="AH95" s="191"/>
      <c r="AI95" s="191"/>
      <c r="AJ95" s="191"/>
      <c r="AK95" s="191"/>
      <c r="AL95" s="191"/>
      <c r="AM95" s="191"/>
      <c r="AN95" s="190">
        <f t="shared" si="0"/>
        <v>0</v>
      </c>
      <c r="AO95" s="191"/>
      <c r="AP95" s="191"/>
      <c r="AQ95" s="91"/>
      <c r="AS95" s="92">
        <f>'06 - Vzduchotechnika'!M28</f>
        <v>0</v>
      </c>
      <c r="AT95" s="93">
        <f t="shared" si="1"/>
        <v>0</v>
      </c>
      <c r="AU95" s="94">
        <f>'06 - Vzduchotechnika'!W111</f>
        <v>0.41299999999999998</v>
      </c>
      <c r="AV95" s="93">
        <f>'06 - Vzduchotechnika'!M32</f>
        <v>0</v>
      </c>
      <c r="AW95" s="93">
        <f>'06 - Vzduchotechnika'!M33</f>
        <v>0</v>
      </c>
      <c r="AX95" s="93">
        <f>'06 - Vzduchotechnika'!M34</f>
        <v>0</v>
      </c>
      <c r="AY95" s="93">
        <f>'06 - Vzduchotechnika'!M35</f>
        <v>0</v>
      </c>
      <c r="AZ95" s="93">
        <f>'06 - Vzduchotechnika'!H32</f>
        <v>0</v>
      </c>
      <c r="BA95" s="93">
        <f>'06 - Vzduchotechnika'!H33</f>
        <v>0</v>
      </c>
      <c r="BB95" s="93">
        <f>'06 - Vzduchotechnika'!H34</f>
        <v>0</v>
      </c>
      <c r="BC95" s="93">
        <f>'06 - Vzduchotechnika'!H35</f>
        <v>0</v>
      </c>
      <c r="BD95" s="95">
        <f>'06 - Vzduchotechnika'!H36</f>
        <v>0</v>
      </c>
      <c r="BT95" s="96" t="s">
        <v>85</v>
      </c>
      <c r="BV95" s="96" t="s">
        <v>79</v>
      </c>
      <c r="BW95" s="96" t="s">
        <v>106</v>
      </c>
      <c r="BX95" s="96" t="s">
        <v>80</v>
      </c>
    </row>
    <row r="96" spans="1:76" s="5" customFormat="1" ht="16.5" customHeight="1">
      <c r="A96" s="87" t="s">
        <v>82</v>
      </c>
      <c r="B96" s="88"/>
      <c r="C96" s="89"/>
      <c r="D96" s="200" t="s">
        <v>107</v>
      </c>
      <c r="E96" s="200"/>
      <c r="F96" s="200"/>
      <c r="G96" s="200"/>
      <c r="H96" s="200"/>
      <c r="I96" s="90"/>
      <c r="J96" s="200" t="s">
        <v>108</v>
      </c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190">
        <f>'07 - Chlazení'!M30</f>
        <v>0</v>
      </c>
      <c r="AH96" s="191"/>
      <c r="AI96" s="191"/>
      <c r="AJ96" s="191"/>
      <c r="AK96" s="191"/>
      <c r="AL96" s="191"/>
      <c r="AM96" s="191"/>
      <c r="AN96" s="190">
        <f t="shared" si="0"/>
        <v>0</v>
      </c>
      <c r="AO96" s="191"/>
      <c r="AP96" s="191"/>
      <c r="AQ96" s="91"/>
      <c r="AS96" s="92">
        <f>'07 - Chlazení'!M28</f>
        <v>0</v>
      </c>
      <c r="AT96" s="93">
        <f t="shared" si="1"/>
        <v>0</v>
      </c>
      <c r="AU96" s="94">
        <f>'07 - Chlazení'!W111</f>
        <v>0</v>
      </c>
      <c r="AV96" s="93">
        <f>'07 - Chlazení'!M32</f>
        <v>0</v>
      </c>
      <c r="AW96" s="93">
        <f>'07 - Chlazení'!M33</f>
        <v>0</v>
      </c>
      <c r="AX96" s="93">
        <f>'07 - Chlazení'!M34</f>
        <v>0</v>
      </c>
      <c r="AY96" s="93">
        <f>'07 - Chlazení'!M35</f>
        <v>0</v>
      </c>
      <c r="AZ96" s="93">
        <f>'07 - Chlazení'!H32</f>
        <v>0</v>
      </c>
      <c r="BA96" s="93">
        <f>'07 - Chlazení'!H33</f>
        <v>0</v>
      </c>
      <c r="BB96" s="93">
        <f>'07 - Chlazení'!H34</f>
        <v>0</v>
      </c>
      <c r="BC96" s="93">
        <f>'07 - Chlazení'!H35</f>
        <v>0</v>
      </c>
      <c r="BD96" s="95">
        <f>'07 - Chlazení'!H36</f>
        <v>0</v>
      </c>
      <c r="BT96" s="96" t="s">
        <v>85</v>
      </c>
      <c r="BV96" s="96" t="s">
        <v>79</v>
      </c>
      <c r="BW96" s="96" t="s">
        <v>109</v>
      </c>
      <c r="BX96" s="96" t="s">
        <v>80</v>
      </c>
    </row>
    <row r="97" spans="1:76" s="5" customFormat="1" ht="16.5" customHeight="1">
      <c r="A97" s="185" t="s">
        <v>82</v>
      </c>
      <c r="B97" s="88"/>
      <c r="C97" s="89"/>
      <c r="D97" s="200" t="s">
        <v>765</v>
      </c>
      <c r="E97" s="200"/>
      <c r="F97" s="200"/>
      <c r="G97" s="200"/>
      <c r="H97" s="200"/>
      <c r="I97" s="90"/>
      <c r="J97" s="201" t="s">
        <v>769</v>
      </c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190">
        <f>'08 - Lékařská technologie'!M30</f>
        <v>0</v>
      </c>
      <c r="AH97" s="190"/>
      <c r="AI97" s="190"/>
      <c r="AJ97" s="190"/>
      <c r="AK97" s="190"/>
      <c r="AL97" s="190"/>
      <c r="AM97" s="190"/>
      <c r="AN97" s="190">
        <f>SUM(AG97,AT97)*1.21</f>
        <v>0</v>
      </c>
      <c r="AO97" s="191"/>
      <c r="AP97" s="191"/>
      <c r="AQ97" s="91"/>
      <c r="AS97" s="92">
        <f>'07 - Chlazení'!M29</f>
        <v>0</v>
      </c>
      <c r="AT97" s="93">
        <f t="shared" ref="AT97" si="2">ROUND(SUM(AV97:AW97),2)</f>
        <v>0</v>
      </c>
      <c r="AU97" s="94">
        <f>'07 - Chlazení'!W112</f>
        <v>0</v>
      </c>
      <c r="AV97" s="93">
        <f>'07 - Chlazení'!M33</f>
        <v>0</v>
      </c>
      <c r="AW97" s="93">
        <f>'07 - Chlazení'!M34</f>
        <v>0</v>
      </c>
      <c r="AX97" s="93">
        <f>'07 - Chlazení'!M35</f>
        <v>0</v>
      </c>
      <c r="AY97" s="93">
        <f>'07 - Chlazení'!M36</f>
        <v>0</v>
      </c>
      <c r="AZ97" s="93">
        <f>'07 - Chlazení'!H33</f>
        <v>0</v>
      </c>
      <c r="BA97" s="93">
        <f>'07 - Chlazení'!H34</f>
        <v>0</v>
      </c>
      <c r="BB97" s="93">
        <f>'07 - Chlazení'!H35</f>
        <v>0</v>
      </c>
      <c r="BC97" s="93">
        <f>'07 - Chlazení'!H36</f>
        <v>0</v>
      </c>
      <c r="BD97" s="95">
        <f>'07 - Chlazení'!H37</f>
        <v>0</v>
      </c>
      <c r="BT97" s="96" t="s">
        <v>85</v>
      </c>
      <c r="BV97" s="96" t="s">
        <v>79</v>
      </c>
      <c r="BW97" s="96" t="s">
        <v>109</v>
      </c>
      <c r="BX97" s="96" t="s">
        <v>80</v>
      </c>
    </row>
    <row r="98" spans="1:76" s="5" customFormat="1" ht="31.5" customHeight="1">
      <c r="A98" s="87" t="s">
        <v>82</v>
      </c>
      <c r="B98" s="88"/>
      <c r="C98" s="89"/>
      <c r="D98" s="200" t="s">
        <v>110</v>
      </c>
      <c r="E98" s="200"/>
      <c r="F98" s="200"/>
      <c r="G98" s="200"/>
      <c r="H98" s="200"/>
      <c r="I98" s="90"/>
      <c r="J98" s="200" t="s">
        <v>111</v>
      </c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190">
        <f>'VORN - Vedlejší a ostatní...'!M30</f>
        <v>0</v>
      </c>
      <c r="AH98" s="191"/>
      <c r="AI98" s="191"/>
      <c r="AJ98" s="191"/>
      <c r="AK98" s="191"/>
      <c r="AL98" s="191"/>
      <c r="AM98" s="191"/>
      <c r="AN98" s="190">
        <f t="shared" si="0"/>
        <v>0</v>
      </c>
      <c r="AO98" s="191"/>
      <c r="AP98" s="191"/>
      <c r="AQ98" s="91"/>
      <c r="AS98" s="97">
        <f>'VORN - Vedlejší a ostatní...'!M28</f>
        <v>0</v>
      </c>
      <c r="AT98" s="98">
        <f t="shared" si="1"/>
        <v>0</v>
      </c>
      <c r="AU98" s="99" t="e">
        <f>'VORN - Vedlejší a ostatní...'!W112</f>
        <v>#REF!</v>
      </c>
      <c r="AV98" s="98">
        <f>'VORN - Vedlejší a ostatní...'!M32</f>
        <v>0</v>
      </c>
      <c r="AW98" s="98">
        <f>'VORN - Vedlejší a ostatní...'!M33</f>
        <v>0</v>
      </c>
      <c r="AX98" s="98">
        <f>'VORN - Vedlejší a ostatní...'!M34</f>
        <v>0</v>
      </c>
      <c r="AY98" s="98">
        <f>'VORN - Vedlejší a ostatní...'!M35</f>
        <v>0</v>
      </c>
      <c r="AZ98" s="98">
        <f>'VORN - Vedlejší a ostatní...'!H32</f>
        <v>0</v>
      </c>
      <c r="BA98" s="98">
        <f>'VORN - Vedlejší a ostatní...'!H33</f>
        <v>0</v>
      </c>
      <c r="BB98" s="98">
        <f>'VORN - Vedlejší a ostatní...'!H34</f>
        <v>0</v>
      </c>
      <c r="BC98" s="98">
        <f>'VORN - Vedlejší a ostatní...'!H35</f>
        <v>0</v>
      </c>
      <c r="BD98" s="100">
        <f>'VORN - Vedlejší a ostatní...'!H36</f>
        <v>0</v>
      </c>
      <c r="BT98" s="96" t="s">
        <v>85</v>
      </c>
      <c r="BV98" s="96" t="s">
        <v>79</v>
      </c>
      <c r="BW98" s="96" t="s">
        <v>112</v>
      </c>
      <c r="BX98" s="96" t="s">
        <v>80</v>
      </c>
    </row>
    <row r="99" spans="1:76">
      <c r="B99" s="25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6"/>
    </row>
    <row r="100" spans="1:76" s="1" customFormat="1" ht="30" customHeight="1">
      <c r="B100" s="34"/>
      <c r="C100" s="79" t="s">
        <v>113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189">
        <v>0</v>
      </c>
      <c r="AH100" s="189"/>
      <c r="AI100" s="189"/>
      <c r="AJ100" s="189"/>
      <c r="AK100" s="189"/>
      <c r="AL100" s="189"/>
      <c r="AM100" s="189"/>
      <c r="AN100" s="189">
        <v>0</v>
      </c>
      <c r="AO100" s="189"/>
      <c r="AP100" s="189"/>
      <c r="AQ100" s="36"/>
      <c r="AS100" s="75" t="s">
        <v>114</v>
      </c>
      <c r="AT100" s="76" t="s">
        <v>115</v>
      </c>
      <c r="AU100" s="76" t="s">
        <v>41</v>
      </c>
      <c r="AV100" s="77" t="s">
        <v>64</v>
      </c>
    </row>
    <row r="101" spans="1:76" s="1" customFormat="1" ht="10.9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6"/>
      <c r="AS101" s="101"/>
      <c r="AT101" s="55"/>
      <c r="AU101" s="55"/>
      <c r="AV101" s="57"/>
    </row>
    <row r="102" spans="1:76" s="1" customFormat="1" ht="30" customHeight="1">
      <c r="B102" s="34"/>
      <c r="C102" s="102" t="s">
        <v>116</v>
      </c>
      <c r="D102" s="103"/>
      <c r="E102" s="103"/>
      <c r="F102" s="103"/>
      <c r="G102" s="103"/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99">
        <f>ROUND(AG87+AG100,2)</f>
        <v>0</v>
      </c>
      <c r="AH102" s="199"/>
      <c r="AI102" s="199"/>
      <c r="AJ102" s="199"/>
      <c r="AK102" s="199"/>
      <c r="AL102" s="199"/>
      <c r="AM102" s="199"/>
      <c r="AN102" s="199">
        <f>AN87+AN100</f>
        <v>0</v>
      </c>
      <c r="AO102" s="199"/>
      <c r="AP102" s="199"/>
      <c r="AQ102" s="36"/>
    </row>
    <row r="103" spans="1:76" s="1" customFormat="1" ht="6.95" customHeight="1"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  <c r="AP103" s="59"/>
      <c r="AQ103" s="60"/>
    </row>
  </sheetData>
  <mergeCells count="85">
    <mergeCell ref="C2:AP2"/>
    <mergeCell ref="C4:AP4"/>
    <mergeCell ref="K5:AO5"/>
    <mergeCell ref="K6:AO6"/>
    <mergeCell ref="E23:AN23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D88:H88"/>
    <mergeCell ref="J88:AF88"/>
    <mergeCell ref="AN89:AP89"/>
    <mergeCell ref="AG89:AM89"/>
    <mergeCell ref="D89:H89"/>
    <mergeCell ref="J89:AF89"/>
    <mergeCell ref="D90:H90"/>
    <mergeCell ref="J90:AF90"/>
    <mergeCell ref="AN91:AP91"/>
    <mergeCell ref="AG91:AM91"/>
    <mergeCell ref="D91:H91"/>
    <mergeCell ref="J91:AF91"/>
    <mergeCell ref="D92:H92"/>
    <mergeCell ref="J92:AF92"/>
    <mergeCell ref="AN93:AP93"/>
    <mergeCell ref="AG93:AM93"/>
    <mergeCell ref="D93:H93"/>
    <mergeCell ref="J93:AF93"/>
    <mergeCell ref="D94:H94"/>
    <mergeCell ref="J94:AF94"/>
    <mergeCell ref="AN95:AP95"/>
    <mergeCell ref="AG95:AM95"/>
    <mergeCell ref="D95:H95"/>
    <mergeCell ref="J95:AF95"/>
    <mergeCell ref="D96:H96"/>
    <mergeCell ref="J96:AF96"/>
    <mergeCell ref="AN98:AP98"/>
    <mergeCell ref="AG98:AM98"/>
    <mergeCell ref="D98:H98"/>
    <mergeCell ref="J98:AF98"/>
    <mergeCell ref="D97:H97"/>
    <mergeCell ref="J97:AF97"/>
    <mergeCell ref="AG102:AM102"/>
    <mergeCell ref="AN102:AP102"/>
    <mergeCell ref="AG97:AM97"/>
    <mergeCell ref="AN97:AP97"/>
    <mergeCell ref="AN96:AP96"/>
    <mergeCell ref="AG96:AM96"/>
    <mergeCell ref="AR2:BE2"/>
    <mergeCell ref="AG87:AM87"/>
    <mergeCell ref="AN87:AP87"/>
    <mergeCell ref="AG100:AM100"/>
    <mergeCell ref="AN100:AP100"/>
    <mergeCell ref="AN94:AP94"/>
    <mergeCell ref="AG94:AM94"/>
    <mergeCell ref="AN92:AP92"/>
    <mergeCell ref="AG92:AM92"/>
    <mergeCell ref="AN90:AP90"/>
    <mergeCell ref="AG90:AM90"/>
    <mergeCell ref="AN88:AP88"/>
    <mergeCell ref="AG88:AM88"/>
    <mergeCell ref="AS82:AT84"/>
    <mergeCell ref="AM83:AP83"/>
    <mergeCell ref="AK26:AO26"/>
  </mergeCells>
  <hyperlinks>
    <hyperlink ref="K1:S1" location="C2" display="1) Souhrnný list stavby"/>
    <hyperlink ref="W1:AF1" location="C87" display="2) Rekapitulace objektů"/>
    <hyperlink ref="A88" location="'01 - Budova A- 2.NP'!C2" display="/"/>
    <hyperlink ref="A89" location="'02 - Interiér - volný a z...'!C2" display="/"/>
    <hyperlink ref="A90" location="'03 - Interiér - prvotní v...'!C2" display="/"/>
    <hyperlink ref="A91" location="'04 - ZTI'!C2" display="/"/>
    <hyperlink ref="A92" location="'05 - Elektroinstalace - s...'!C2" display="/"/>
    <hyperlink ref="A93" location="'05a - Elektroinstalace - ...'!C2" display="/"/>
    <hyperlink ref="A94" location="'05b - Elektroinstalace - ...'!C2" display="/"/>
    <hyperlink ref="A95" location="'06 - Vzduchotechnika'!C2" display="/"/>
    <hyperlink ref="A96" location="'07 - Chlazení'!C2" display="/"/>
    <hyperlink ref="A97" location="'08 - Lékařská technologie'!A1" display="/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5"/>
  <sheetViews>
    <sheetView showGridLines="0" workbookViewId="0">
      <pane ySplit="1" topLeftCell="A97" activePane="bottomLeft" state="frozen"/>
      <selection pane="bottomLeft" activeCell="L114" sqref="L114:M1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117</v>
      </c>
      <c r="G1" s="16"/>
      <c r="H1" s="224" t="s">
        <v>118</v>
      </c>
      <c r="I1" s="224"/>
      <c r="J1" s="224"/>
      <c r="K1" s="224"/>
      <c r="L1" s="16" t="s">
        <v>119</v>
      </c>
      <c r="M1" s="14"/>
      <c r="N1" s="14"/>
      <c r="O1" s="15" t="s">
        <v>120</v>
      </c>
      <c r="P1" s="14"/>
      <c r="Q1" s="14"/>
      <c r="R1" s="14"/>
      <c r="S1" s="16" t="s">
        <v>121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109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122</v>
      </c>
    </row>
    <row r="4" spans="1:66" ht="36.950000000000003" customHeight="1">
      <c r="B4" s="25"/>
      <c r="C4" s="210" t="s">
        <v>123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9" t="str">
        <f>'Rekapitulace stavby'!K6</f>
        <v>Oblastní nemocnice Náchod - UTZ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7"/>
      <c r="R6" s="26"/>
    </row>
    <row r="7" spans="1:66" s="1" customFormat="1" ht="32.85" customHeight="1">
      <c r="B7" s="34"/>
      <c r="C7" s="35"/>
      <c r="D7" s="30" t="s">
        <v>124</v>
      </c>
      <c r="E7" s="35"/>
      <c r="F7" s="222" t="s">
        <v>723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52" t="str">
        <f>'Rekapitulace stavby'!AN8</f>
        <v>10. 11. 2017</v>
      </c>
      <c r="P9" s="252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21" t="s">
        <v>5</v>
      </c>
      <c r="P11" s="221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21" t="s">
        <v>5</v>
      </c>
      <c r="P12" s="221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21" t="str">
        <f>IF('Rekapitulace stavby'!AN13="","",'Rekapitulace stavby'!AN13)</f>
        <v/>
      </c>
      <c r="P14" s="221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21" t="str">
        <f>IF('Rekapitulace stavby'!AN14="","",'Rekapitulace stavby'!AN14)</f>
        <v/>
      </c>
      <c r="P15" s="221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21" t="s">
        <v>5</v>
      </c>
      <c r="P17" s="221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21" t="s">
        <v>5</v>
      </c>
      <c r="P18" s="221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21" t="s">
        <v>35</v>
      </c>
      <c r="P20" s="221"/>
      <c r="Q20" s="35"/>
      <c r="R20" s="36"/>
    </row>
    <row r="21" spans="2:18" s="1" customFormat="1" ht="18" customHeight="1">
      <c r="B21" s="34"/>
      <c r="C21" s="35"/>
      <c r="D21" s="35"/>
      <c r="E21" s="29" t="s">
        <v>36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21" t="s">
        <v>5</v>
      </c>
      <c r="P21" s="221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3" t="s">
        <v>5</v>
      </c>
      <c r="F24" s="223"/>
      <c r="G24" s="223"/>
      <c r="H24" s="223"/>
      <c r="I24" s="223"/>
      <c r="J24" s="223"/>
      <c r="K24" s="223"/>
      <c r="L24" s="223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126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127</v>
      </c>
      <c r="E28" s="35"/>
      <c r="F28" s="35"/>
      <c r="G28" s="35"/>
      <c r="H28" s="35"/>
      <c r="I28" s="35"/>
      <c r="J28" s="35"/>
      <c r="K28" s="35"/>
      <c r="L28" s="35"/>
      <c r="M28" s="197">
        <f>N92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40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51"/>
      <c r="O30" s="251"/>
      <c r="P30" s="251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0.21</v>
      </c>
      <c r="G32" s="107" t="s">
        <v>43</v>
      </c>
      <c r="H32" s="262">
        <f>ROUND((SUM(BE92:BE93)+SUM(BE111:BE114)), 2)</f>
        <v>0</v>
      </c>
      <c r="I32" s="251"/>
      <c r="J32" s="251"/>
      <c r="K32" s="35"/>
      <c r="L32" s="35"/>
      <c r="M32" s="262">
        <f>ROUND(ROUND((SUM(BE92:BE93)+SUM(BE111:BE114)), 2)*F32, 2)</f>
        <v>0</v>
      </c>
      <c r="N32" s="251"/>
      <c r="O32" s="251"/>
      <c r="P32" s="251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0.15</v>
      </c>
      <c r="G33" s="107" t="s">
        <v>43</v>
      </c>
      <c r="H33" s="262">
        <f>ROUND((SUM(BF92:BF93)+SUM(BF111:BF114)), 2)</f>
        <v>0</v>
      </c>
      <c r="I33" s="251"/>
      <c r="J33" s="251"/>
      <c r="K33" s="35"/>
      <c r="L33" s="35"/>
      <c r="M33" s="262">
        <f>ROUND(ROUND((SUM(BF92:BF93)+SUM(BF111:BF114)), 2)*F33, 2)</f>
        <v>0</v>
      </c>
      <c r="N33" s="251"/>
      <c r="O33" s="251"/>
      <c r="P33" s="251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0.21</v>
      </c>
      <c r="G34" s="107" t="s">
        <v>43</v>
      </c>
      <c r="H34" s="262">
        <f>ROUND((SUM(BG92:BG93)+SUM(BG111:BG114)), 2)</f>
        <v>0</v>
      </c>
      <c r="I34" s="251"/>
      <c r="J34" s="251"/>
      <c r="K34" s="35"/>
      <c r="L34" s="35"/>
      <c r="M34" s="262">
        <v>0</v>
      </c>
      <c r="N34" s="251"/>
      <c r="O34" s="251"/>
      <c r="P34" s="251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0.15</v>
      </c>
      <c r="G35" s="107" t="s">
        <v>43</v>
      </c>
      <c r="H35" s="262">
        <f>ROUND((SUM(BH92:BH93)+SUM(BH111:BH114)), 2)</f>
        <v>0</v>
      </c>
      <c r="I35" s="251"/>
      <c r="J35" s="251"/>
      <c r="K35" s="35"/>
      <c r="L35" s="35"/>
      <c r="M35" s="262">
        <v>0</v>
      </c>
      <c r="N35" s="251"/>
      <c r="O35" s="251"/>
      <c r="P35" s="251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07" t="s">
        <v>43</v>
      </c>
      <c r="H36" s="262">
        <f>ROUND((SUM(BI92:BI93)+SUM(BI111:BI114)), 2)</f>
        <v>0</v>
      </c>
      <c r="I36" s="251"/>
      <c r="J36" s="251"/>
      <c r="K36" s="35"/>
      <c r="L36" s="35"/>
      <c r="M36" s="262">
        <v>0</v>
      </c>
      <c r="N36" s="251"/>
      <c r="O36" s="251"/>
      <c r="P36" s="251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48</v>
      </c>
      <c r="E38" s="74"/>
      <c r="F38" s="74"/>
      <c r="G38" s="109" t="s">
        <v>49</v>
      </c>
      <c r="H38" s="110" t="s">
        <v>50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0" t="s">
        <v>128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9" t="str">
        <f>F6</f>
        <v>Oblastní nemocnice Náchod - UTZ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5"/>
      <c r="R78" s="36"/>
    </row>
    <row r="79" spans="2:18" s="1" customFormat="1" ht="36.950000000000003" customHeight="1">
      <c r="B79" s="34"/>
      <c r="C79" s="68" t="s">
        <v>124</v>
      </c>
      <c r="D79" s="35"/>
      <c r="E79" s="35"/>
      <c r="F79" s="212" t="str">
        <f>F7</f>
        <v>07 - Chlazení</v>
      </c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>Náchod</v>
      </c>
      <c r="G81" s="35"/>
      <c r="H81" s="35"/>
      <c r="I81" s="35"/>
      <c r="J81" s="35"/>
      <c r="K81" s="31" t="s">
        <v>23</v>
      </c>
      <c r="L81" s="35"/>
      <c r="M81" s="252" t="str">
        <f>IF(O9="","",O9)</f>
        <v>10. 11. 2017</v>
      </c>
      <c r="N81" s="252"/>
      <c r="O81" s="252"/>
      <c r="P81" s="252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25</v>
      </c>
      <c r="D83" s="35"/>
      <c r="E83" s="35"/>
      <c r="F83" s="29" t="str">
        <f>E12</f>
        <v>Oblastní nemocnice Náchod</v>
      </c>
      <c r="G83" s="35"/>
      <c r="H83" s="35"/>
      <c r="I83" s="35"/>
      <c r="J83" s="35"/>
      <c r="K83" s="31" t="s">
        <v>31</v>
      </c>
      <c r="L83" s="35"/>
      <c r="M83" s="221" t="str">
        <f>E18</f>
        <v>JIKA CZ, ing Jiří Slánský</v>
      </c>
      <c r="N83" s="221"/>
      <c r="O83" s="221"/>
      <c r="P83" s="221"/>
      <c r="Q83" s="221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21" t="str">
        <f>E21</f>
        <v>Jan Petr</v>
      </c>
      <c r="N84" s="221"/>
      <c r="O84" s="221"/>
      <c r="P84" s="221"/>
      <c r="Q84" s="221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129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130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131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N111</f>
        <v>0</v>
      </c>
      <c r="O88" s="257"/>
      <c r="P88" s="257"/>
      <c r="Q88" s="257"/>
      <c r="R88" s="36"/>
      <c r="AU88" s="21" t="s">
        <v>132</v>
      </c>
    </row>
    <row r="89" spans="2:47" s="6" customFormat="1" ht="24.95" customHeight="1">
      <c r="B89" s="112"/>
      <c r="C89" s="113"/>
      <c r="D89" s="114" t="s">
        <v>724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6">
        <f>N112</f>
        <v>0</v>
      </c>
      <c r="O89" s="259"/>
      <c r="P89" s="259"/>
      <c r="Q89" s="259"/>
      <c r="R89" s="115"/>
    </row>
    <row r="90" spans="2:47" s="7" customFormat="1" ht="19.899999999999999" customHeight="1">
      <c r="B90" s="116"/>
      <c r="C90" s="117"/>
      <c r="D90" s="118" t="s">
        <v>725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5">
        <f>N113</f>
        <v>0</v>
      </c>
      <c r="O90" s="256"/>
      <c r="P90" s="256"/>
      <c r="Q90" s="256"/>
      <c r="R90" s="119"/>
    </row>
    <row r="91" spans="2:47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</row>
    <row r="92" spans="2:47" s="1" customFormat="1" ht="29.25" customHeight="1">
      <c r="B92" s="34"/>
      <c r="C92" s="111" t="s">
        <v>148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57">
        <v>0</v>
      </c>
      <c r="O92" s="258"/>
      <c r="P92" s="258"/>
      <c r="Q92" s="258"/>
      <c r="R92" s="36"/>
      <c r="T92" s="120"/>
      <c r="U92" s="121" t="s">
        <v>41</v>
      </c>
    </row>
    <row r="93" spans="2:47" s="1" customFormat="1" ht="1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6"/>
    </row>
    <row r="94" spans="2:47" s="1" customFormat="1" ht="29.25" customHeight="1">
      <c r="B94" s="34"/>
      <c r="C94" s="102" t="s">
        <v>116</v>
      </c>
      <c r="D94" s="103"/>
      <c r="E94" s="103"/>
      <c r="F94" s="103"/>
      <c r="G94" s="103"/>
      <c r="H94" s="103"/>
      <c r="I94" s="103"/>
      <c r="J94" s="103"/>
      <c r="K94" s="103"/>
      <c r="L94" s="199">
        <f>ROUND(SUM(N88+N92),2)</f>
        <v>0</v>
      </c>
      <c r="M94" s="199"/>
      <c r="N94" s="199"/>
      <c r="O94" s="199"/>
      <c r="P94" s="199"/>
      <c r="Q94" s="199"/>
      <c r="R94" s="36"/>
    </row>
    <row r="95" spans="2:47" s="1" customFormat="1" ht="6.95" customHeight="1"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60"/>
    </row>
    <row r="99" spans="2:63" s="1" customFormat="1" ht="6.95" customHeight="1"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3"/>
    </row>
    <row r="100" spans="2:63" s="1" customFormat="1" ht="36.950000000000003" customHeight="1">
      <c r="B100" s="34"/>
      <c r="C100" s="210" t="s">
        <v>149</v>
      </c>
      <c r="D100" s="251"/>
      <c r="E100" s="251"/>
      <c r="F100" s="251"/>
      <c r="G100" s="251"/>
      <c r="H100" s="251"/>
      <c r="I100" s="251"/>
      <c r="J100" s="251"/>
      <c r="K100" s="251"/>
      <c r="L100" s="251"/>
      <c r="M100" s="251"/>
      <c r="N100" s="251"/>
      <c r="O100" s="251"/>
      <c r="P100" s="251"/>
      <c r="Q100" s="251"/>
      <c r="R100" s="36"/>
    </row>
    <row r="101" spans="2:63" s="1" customFormat="1" ht="6.95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63" s="1" customFormat="1" ht="30" customHeight="1">
      <c r="B102" s="34"/>
      <c r="C102" s="31" t="s">
        <v>17</v>
      </c>
      <c r="D102" s="35"/>
      <c r="E102" s="35"/>
      <c r="F102" s="249" t="str">
        <f>F6</f>
        <v>Oblastní nemocnice Náchod - UTZ</v>
      </c>
      <c r="G102" s="250"/>
      <c r="H102" s="250"/>
      <c r="I102" s="250"/>
      <c r="J102" s="250"/>
      <c r="K102" s="250"/>
      <c r="L102" s="250"/>
      <c r="M102" s="250"/>
      <c r="N102" s="250"/>
      <c r="O102" s="250"/>
      <c r="P102" s="250"/>
      <c r="Q102" s="35"/>
      <c r="R102" s="36"/>
    </row>
    <row r="103" spans="2:63" s="1" customFormat="1" ht="36.950000000000003" customHeight="1">
      <c r="B103" s="34"/>
      <c r="C103" s="68" t="s">
        <v>124</v>
      </c>
      <c r="D103" s="35"/>
      <c r="E103" s="35"/>
      <c r="F103" s="212" t="str">
        <f>F7</f>
        <v>07 - Chlazení</v>
      </c>
      <c r="G103" s="251"/>
      <c r="H103" s="251"/>
      <c r="I103" s="251"/>
      <c r="J103" s="251"/>
      <c r="K103" s="251"/>
      <c r="L103" s="251"/>
      <c r="M103" s="251"/>
      <c r="N103" s="251"/>
      <c r="O103" s="251"/>
      <c r="P103" s="251"/>
      <c r="Q103" s="35"/>
      <c r="R103" s="36"/>
    </row>
    <row r="104" spans="2:63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63" s="1" customFormat="1" ht="18" customHeight="1">
      <c r="B105" s="34"/>
      <c r="C105" s="31" t="s">
        <v>21</v>
      </c>
      <c r="D105" s="35"/>
      <c r="E105" s="35"/>
      <c r="F105" s="29" t="str">
        <f>F9</f>
        <v>Náchod</v>
      </c>
      <c r="G105" s="35"/>
      <c r="H105" s="35"/>
      <c r="I105" s="35"/>
      <c r="J105" s="35"/>
      <c r="K105" s="31" t="s">
        <v>23</v>
      </c>
      <c r="L105" s="35"/>
      <c r="M105" s="252" t="str">
        <f>IF(O9="","",O9)</f>
        <v>10. 11. 2017</v>
      </c>
      <c r="N105" s="252"/>
      <c r="O105" s="252"/>
      <c r="P105" s="252"/>
      <c r="Q105" s="35"/>
      <c r="R105" s="36"/>
    </row>
    <row r="106" spans="2:63" s="1" customFormat="1" ht="6.95" customHeigh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63" s="1" customFormat="1" ht="15">
      <c r="B107" s="34"/>
      <c r="C107" s="31" t="s">
        <v>25</v>
      </c>
      <c r="D107" s="35"/>
      <c r="E107" s="35"/>
      <c r="F107" s="29" t="str">
        <f>E12</f>
        <v>Oblastní nemocnice Náchod</v>
      </c>
      <c r="G107" s="35"/>
      <c r="H107" s="35"/>
      <c r="I107" s="35"/>
      <c r="J107" s="35"/>
      <c r="K107" s="31" t="s">
        <v>31</v>
      </c>
      <c r="L107" s="35"/>
      <c r="M107" s="221" t="str">
        <f>E18</f>
        <v>JIKA CZ, ing Jiří Slánský</v>
      </c>
      <c r="N107" s="221"/>
      <c r="O107" s="221"/>
      <c r="P107" s="221"/>
      <c r="Q107" s="221"/>
      <c r="R107" s="36"/>
    </row>
    <row r="108" spans="2:63" s="1" customFormat="1" ht="14.45" customHeight="1">
      <c r="B108" s="34"/>
      <c r="C108" s="31" t="s">
        <v>29</v>
      </c>
      <c r="D108" s="35"/>
      <c r="E108" s="35"/>
      <c r="F108" s="29" t="str">
        <f>IF(E15="","",E15)</f>
        <v xml:space="preserve"> </v>
      </c>
      <c r="G108" s="35"/>
      <c r="H108" s="35"/>
      <c r="I108" s="35"/>
      <c r="J108" s="35"/>
      <c r="K108" s="31" t="s">
        <v>34</v>
      </c>
      <c r="L108" s="35"/>
      <c r="M108" s="221" t="str">
        <f>E21</f>
        <v>Jan Petr</v>
      </c>
      <c r="N108" s="221"/>
      <c r="O108" s="221"/>
      <c r="P108" s="221"/>
      <c r="Q108" s="221"/>
      <c r="R108" s="36"/>
    </row>
    <row r="109" spans="2:63" s="1" customFormat="1" ht="10.3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63" s="8" customFormat="1" ht="29.25" customHeight="1">
      <c r="B110" s="122"/>
      <c r="C110" s="123" t="s">
        <v>150</v>
      </c>
      <c r="D110" s="124" t="s">
        <v>151</v>
      </c>
      <c r="E110" s="124" t="s">
        <v>59</v>
      </c>
      <c r="F110" s="253" t="s">
        <v>152</v>
      </c>
      <c r="G110" s="253"/>
      <c r="H110" s="253"/>
      <c r="I110" s="253"/>
      <c r="J110" s="124" t="s">
        <v>153</v>
      </c>
      <c r="K110" s="124" t="s">
        <v>154</v>
      </c>
      <c r="L110" s="253" t="s">
        <v>155</v>
      </c>
      <c r="M110" s="253"/>
      <c r="N110" s="253" t="s">
        <v>130</v>
      </c>
      <c r="O110" s="253"/>
      <c r="P110" s="253"/>
      <c r="Q110" s="254"/>
      <c r="R110" s="125"/>
      <c r="T110" s="75" t="s">
        <v>156</v>
      </c>
      <c r="U110" s="76" t="s">
        <v>41</v>
      </c>
      <c r="V110" s="76" t="s">
        <v>157</v>
      </c>
      <c r="W110" s="76" t="s">
        <v>158</v>
      </c>
      <c r="X110" s="76" t="s">
        <v>159</v>
      </c>
      <c r="Y110" s="76" t="s">
        <v>160</v>
      </c>
      <c r="Z110" s="76" t="s">
        <v>161</v>
      </c>
      <c r="AA110" s="77" t="s">
        <v>162</v>
      </c>
    </row>
    <row r="111" spans="2:63" s="1" customFormat="1" ht="29.25" customHeight="1">
      <c r="B111" s="34"/>
      <c r="C111" s="79" t="s">
        <v>126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233">
        <f>BK111</f>
        <v>0</v>
      </c>
      <c r="O111" s="234"/>
      <c r="P111" s="234"/>
      <c r="Q111" s="234"/>
      <c r="R111" s="36"/>
      <c r="T111" s="78"/>
      <c r="U111" s="50"/>
      <c r="V111" s="50"/>
      <c r="W111" s="126">
        <f>W112</f>
        <v>0</v>
      </c>
      <c r="X111" s="50"/>
      <c r="Y111" s="126">
        <f>Y112</f>
        <v>0</v>
      </c>
      <c r="Z111" s="50"/>
      <c r="AA111" s="127">
        <f>AA112</f>
        <v>0</v>
      </c>
      <c r="AT111" s="21" t="s">
        <v>76</v>
      </c>
      <c r="AU111" s="21" t="s">
        <v>132</v>
      </c>
      <c r="BK111" s="128">
        <f>BK112</f>
        <v>0</v>
      </c>
    </row>
    <row r="112" spans="2:63" s="9" customFormat="1" ht="37.35" customHeight="1">
      <c r="B112" s="129"/>
      <c r="C112" s="130"/>
      <c r="D112" s="131" t="s">
        <v>724</v>
      </c>
      <c r="E112" s="131"/>
      <c r="F112" s="131"/>
      <c r="G112" s="131"/>
      <c r="H112" s="131"/>
      <c r="I112" s="131"/>
      <c r="J112" s="131"/>
      <c r="K112" s="131"/>
      <c r="L112" s="131"/>
      <c r="M112" s="131"/>
      <c r="N112" s="235">
        <f>BK112</f>
        <v>0</v>
      </c>
      <c r="O112" s="236"/>
      <c r="P112" s="236"/>
      <c r="Q112" s="236"/>
      <c r="R112" s="132"/>
      <c r="T112" s="133"/>
      <c r="U112" s="130"/>
      <c r="V112" s="130"/>
      <c r="W112" s="134">
        <f>W113</f>
        <v>0</v>
      </c>
      <c r="X112" s="130"/>
      <c r="Y112" s="134">
        <f>Y113</f>
        <v>0</v>
      </c>
      <c r="Z112" s="130"/>
      <c r="AA112" s="135">
        <f>AA113</f>
        <v>0</v>
      </c>
      <c r="AR112" s="136" t="s">
        <v>85</v>
      </c>
      <c r="AT112" s="137" t="s">
        <v>76</v>
      </c>
      <c r="AU112" s="137" t="s">
        <v>77</v>
      </c>
      <c r="AY112" s="136" t="s">
        <v>163</v>
      </c>
      <c r="BK112" s="138">
        <f>BK113</f>
        <v>0</v>
      </c>
    </row>
    <row r="113" spans="2:65" s="9" customFormat="1" ht="19.899999999999999" customHeight="1">
      <c r="B113" s="129"/>
      <c r="C113" s="130"/>
      <c r="D113" s="139" t="s">
        <v>725</v>
      </c>
      <c r="E113" s="139"/>
      <c r="F113" s="139"/>
      <c r="G113" s="139"/>
      <c r="H113" s="139"/>
      <c r="I113" s="139"/>
      <c r="J113" s="139"/>
      <c r="K113" s="139"/>
      <c r="L113" s="139"/>
      <c r="M113" s="139"/>
      <c r="N113" s="237">
        <f>BK113</f>
        <v>0</v>
      </c>
      <c r="O113" s="238"/>
      <c r="P113" s="238"/>
      <c r="Q113" s="238"/>
      <c r="R113" s="132"/>
      <c r="T113" s="133"/>
      <c r="U113" s="130"/>
      <c r="V113" s="130"/>
      <c r="W113" s="134">
        <f>W114</f>
        <v>0</v>
      </c>
      <c r="X113" s="130"/>
      <c r="Y113" s="134">
        <f>Y114</f>
        <v>0</v>
      </c>
      <c r="Z113" s="130"/>
      <c r="AA113" s="135">
        <f>AA114</f>
        <v>0</v>
      </c>
      <c r="AR113" s="136" t="s">
        <v>85</v>
      </c>
      <c r="AT113" s="137" t="s">
        <v>76</v>
      </c>
      <c r="AU113" s="137" t="s">
        <v>85</v>
      </c>
      <c r="AY113" s="136" t="s">
        <v>163</v>
      </c>
      <c r="BK113" s="138">
        <f>BK114</f>
        <v>0</v>
      </c>
    </row>
    <row r="114" spans="2:65" s="1" customFormat="1" ht="27">
      <c r="B114" s="140"/>
      <c r="C114" s="141" t="s">
        <v>85</v>
      </c>
      <c r="D114" s="141" t="s">
        <v>164</v>
      </c>
      <c r="E114" s="142" t="s">
        <v>726</v>
      </c>
      <c r="F114" s="225" t="s">
        <v>727</v>
      </c>
      <c r="G114" s="225"/>
      <c r="H114" s="225"/>
      <c r="I114" s="225"/>
      <c r="J114" s="143" t="s">
        <v>493</v>
      </c>
      <c r="K114" s="144">
        <v>1</v>
      </c>
      <c r="L114" s="226"/>
      <c r="M114" s="226"/>
      <c r="N114" s="226">
        <f>ROUND(L114*K114,2)</f>
        <v>0</v>
      </c>
      <c r="O114" s="226"/>
      <c r="P114" s="226"/>
      <c r="Q114" s="226"/>
      <c r="R114" s="145"/>
      <c r="T114" s="146" t="s">
        <v>5</v>
      </c>
      <c r="U114" s="180" t="s">
        <v>42</v>
      </c>
      <c r="V114" s="181">
        <v>0</v>
      </c>
      <c r="W114" s="181">
        <f>V114*K114</f>
        <v>0</v>
      </c>
      <c r="X114" s="181">
        <v>0</v>
      </c>
      <c r="Y114" s="181">
        <f>X114*K114</f>
        <v>0</v>
      </c>
      <c r="Z114" s="181">
        <v>0</v>
      </c>
      <c r="AA114" s="182">
        <f>Z114*K114</f>
        <v>0</v>
      </c>
      <c r="AR114" s="21" t="s">
        <v>168</v>
      </c>
      <c r="AT114" s="21" t="s">
        <v>164</v>
      </c>
      <c r="AU114" s="21" t="s">
        <v>122</v>
      </c>
      <c r="AY114" s="21" t="s">
        <v>163</v>
      </c>
      <c r="BE114" s="149">
        <f>IF(U114="základní",N114,0)</f>
        <v>0</v>
      </c>
      <c r="BF114" s="149">
        <f>IF(U114="snížená",N114,0)</f>
        <v>0</v>
      </c>
      <c r="BG114" s="149">
        <f>IF(U114="zákl. přenesená",N114,0)</f>
        <v>0</v>
      </c>
      <c r="BH114" s="149">
        <f>IF(U114="sníž. přenesená",N114,0)</f>
        <v>0</v>
      </c>
      <c r="BI114" s="149">
        <f>IF(U114="nulová",N114,0)</f>
        <v>0</v>
      </c>
      <c r="BJ114" s="21" t="s">
        <v>85</v>
      </c>
      <c r="BK114" s="149">
        <f>ROUND(L114*K114,2)</f>
        <v>0</v>
      </c>
      <c r="BL114" s="21" t="s">
        <v>168</v>
      </c>
      <c r="BM114" s="21" t="s">
        <v>728</v>
      </c>
    </row>
    <row r="115" spans="2:65" s="1" customFormat="1" ht="6.95" customHeight="1"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60"/>
    </row>
  </sheetData>
  <mergeCells count="58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F114:I114"/>
    <mergeCell ref="L114:M114"/>
    <mergeCell ref="N114:Q114"/>
    <mergeCell ref="N111:Q111"/>
    <mergeCell ref="N112:Q112"/>
    <mergeCell ref="N113:Q113"/>
    <mergeCell ref="H1:K1"/>
    <mergeCell ref="S2:AC2"/>
    <mergeCell ref="F110:I110"/>
    <mergeCell ref="L110:M110"/>
    <mergeCell ref="N110:Q110"/>
    <mergeCell ref="F102:P102"/>
    <mergeCell ref="F103:P103"/>
    <mergeCell ref="M105:P105"/>
    <mergeCell ref="M107:Q107"/>
    <mergeCell ref="M108:Q108"/>
    <mergeCell ref="N89:Q89"/>
    <mergeCell ref="N90:Q90"/>
    <mergeCell ref="N92:Q92"/>
    <mergeCell ref="L94:Q94"/>
    <mergeCell ref="C100:Q100"/>
    <mergeCell ref="M83:Q83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N115"/>
  <sheetViews>
    <sheetView showGridLines="0" workbookViewId="0">
      <pane ySplit="1" topLeftCell="A91" activePane="bottomLeft" state="frozen"/>
      <selection pane="bottomLeft" activeCell="AE114" sqref="AE1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117</v>
      </c>
      <c r="G1" s="16"/>
      <c r="H1" s="224" t="s">
        <v>118</v>
      </c>
      <c r="I1" s="224"/>
      <c r="J1" s="224"/>
      <c r="K1" s="224"/>
      <c r="L1" s="16" t="s">
        <v>119</v>
      </c>
      <c r="M1" s="14"/>
      <c r="N1" s="14"/>
      <c r="O1" s="15" t="s">
        <v>120</v>
      </c>
      <c r="P1" s="14"/>
      <c r="Q1" s="14"/>
      <c r="R1" s="14"/>
      <c r="S1" s="16" t="s">
        <v>121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109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122</v>
      </c>
    </row>
    <row r="4" spans="1:66" ht="36.950000000000003" customHeight="1">
      <c r="B4" s="25"/>
      <c r="C4" s="210" t="s">
        <v>123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9" t="str">
        <f>'Rekapitulace stavby'!K6</f>
        <v>Oblastní nemocnice Náchod - UTZ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7"/>
      <c r="R6" s="26"/>
    </row>
    <row r="7" spans="1:66" s="1" customFormat="1" ht="32.85" customHeight="1">
      <c r="B7" s="34"/>
      <c r="C7" s="35"/>
      <c r="D7" s="30" t="s">
        <v>124</v>
      </c>
      <c r="E7" s="35"/>
      <c r="F7" s="266" t="s">
        <v>766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52" t="str">
        <f>'Rekapitulace stavby'!AN8</f>
        <v>10. 11. 2017</v>
      </c>
      <c r="P9" s="252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21" t="s">
        <v>5</v>
      </c>
      <c r="P11" s="221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21" t="s">
        <v>5</v>
      </c>
      <c r="P12" s="221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21" t="str">
        <f>IF('Rekapitulace stavby'!AN13="","",'Rekapitulace stavby'!AN13)</f>
        <v/>
      </c>
      <c r="P14" s="221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21" t="str">
        <f>IF('Rekapitulace stavby'!AN14="","",'Rekapitulace stavby'!AN14)</f>
        <v/>
      </c>
      <c r="P15" s="221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21" t="s">
        <v>5</v>
      </c>
      <c r="P17" s="221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21" t="s">
        <v>5</v>
      </c>
      <c r="P18" s="221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21" t="s">
        <v>35</v>
      </c>
      <c r="P20" s="221"/>
      <c r="Q20" s="35"/>
      <c r="R20" s="36"/>
    </row>
    <row r="21" spans="2:18" s="1" customFormat="1" ht="18" customHeight="1">
      <c r="B21" s="34"/>
      <c r="C21" s="35"/>
      <c r="D21" s="35"/>
      <c r="E21" s="29" t="s">
        <v>36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21" t="s">
        <v>5</v>
      </c>
      <c r="P21" s="221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3" t="s">
        <v>5</v>
      </c>
      <c r="F24" s="223"/>
      <c r="G24" s="223"/>
      <c r="H24" s="223"/>
      <c r="I24" s="223"/>
      <c r="J24" s="223"/>
      <c r="K24" s="223"/>
      <c r="L24" s="223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126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127</v>
      </c>
      <c r="E28" s="35"/>
      <c r="F28" s="35"/>
      <c r="G28" s="35"/>
      <c r="H28" s="35"/>
      <c r="I28" s="35"/>
      <c r="J28" s="35"/>
      <c r="K28" s="35"/>
      <c r="L28" s="35"/>
      <c r="M28" s="197">
        <f>N92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40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51"/>
      <c r="O30" s="251"/>
      <c r="P30" s="251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0.21</v>
      </c>
      <c r="G32" s="107" t="s">
        <v>43</v>
      </c>
      <c r="H32" s="262">
        <f>ROUND((SUM(BE92:BE93)+SUM(BE111:BE114)), 2)</f>
        <v>0</v>
      </c>
      <c r="I32" s="251"/>
      <c r="J32" s="251"/>
      <c r="K32" s="35"/>
      <c r="L32" s="35"/>
      <c r="M32" s="262">
        <f>ROUND(ROUND((SUM(BE92:BE93)+SUM(BE111:BE114)), 2)*F32, 2)</f>
        <v>0</v>
      </c>
      <c r="N32" s="251"/>
      <c r="O32" s="251"/>
      <c r="P32" s="251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0.15</v>
      </c>
      <c r="G33" s="107" t="s">
        <v>43</v>
      </c>
      <c r="H33" s="262">
        <f>ROUND((SUM(BF92:BF93)+SUM(BF111:BF114)), 2)</f>
        <v>0</v>
      </c>
      <c r="I33" s="251"/>
      <c r="J33" s="251"/>
      <c r="K33" s="35"/>
      <c r="L33" s="35"/>
      <c r="M33" s="262">
        <f>ROUND(ROUND((SUM(BF92:BF93)+SUM(BF111:BF114)), 2)*F33, 2)</f>
        <v>0</v>
      </c>
      <c r="N33" s="251"/>
      <c r="O33" s="251"/>
      <c r="P33" s="251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0.21</v>
      </c>
      <c r="G34" s="107" t="s">
        <v>43</v>
      </c>
      <c r="H34" s="262">
        <f>ROUND((SUM(BG92:BG93)+SUM(BG111:BG114)), 2)</f>
        <v>0</v>
      </c>
      <c r="I34" s="251"/>
      <c r="J34" s="251"/>
      <c r="K34" s="35"/>
      <c r="L34" s="35"/>
      <c r="M34" s="262">
        <v>0</v>
      </c>
      <c r="N34" s="251"/>
      <c r="O34" s="251"/>
      <c r="P34" s="251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0.15</v>
      </c>
      <c r="G35" s="107" t="s">
        <v>43</v>
      </c>
      <c r="H35" s="262">
        <f>ROUND((SUM(BH92:BH93)+SUM(BH111:BH114)), 2)</f>
        <v>0</v>
      </c>
      <c r="I35" s="251"/>
      <c r="J35" s="251"/>
      <c r="K35" s="35"/>
      <c r="L35" s="35"/>
      <c r="M35" s="262">
        <v>0</v>
      </c>
      <c r="N35" s="251"/>
      <c r="O35" s="251"/>
      <c r="P35" s="251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07" t="s">
        <v>43</v>
      </c>
      <c r="H36" s="262">
        <f>ROUND((SUM(BI92:BI93)+SUM(BI111:BI114)), 2)</f>
        <v>0</v>
      </c>
      <c r="I36" s="251"/>
      <c r="J36" s="251"/>
      <c r="K36" s="35"/>
      <c r="L36" s="35"/>
      <c r="M36" s="262">
        <v>0</v>
      </c>
      <c r="N36" s="251"/>
      <c r="O36" s="251"/>
      <c r="P36" s="251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48</v>
      </c>
      <c r="E38" s="74"/>
      <c r="F38" s="74"/>
      <c r="G38" s="109" t="s">
        <v>49</v>
      </c>
      <c r="H38" s="110" t="s">
        <v>50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0" t="s">
        <v>128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9" t="str">
        <f>F6</f>
        <v>Oblastní nemocnice Náchod - UTZ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5"/>
      <c r="R78" s="36"/>
    </row>
    <row r="79" spans="2:18" s="1" customFormat="1" ht="36.950000000000003" customHeight="1">
      <c r="B79" s="34"/>
      <c r="C79" s="68" t="s">
        <v>124</v>
      </c>
      <c r="D79" s="35"/>
      <c r="E79" s="35"/>
      <c r="F79" s="212" t="str">
        <f>F7</f>
        <v>08 - Lékařská technologie</v>
      </c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>Náchod</v>
      </c>
      <c r="G81" s="35"/>
      <c r="H81" s="35"/>
      <c r="I81" s="35"/>
      <c r="J81" s="35"/>
      <c r="K81" s="31" t="s">
        <v>23</v>
      </c>
      <c r="L81" s="35"/>
      <c r="M81" s="252" t="str">
        <f>IF(O9="","",O9)</f>
        <v>10. 11. 2017</v>
      </c>
      <c r="N81" s="252"/>
      <c r="O81" s="252"/>
      <c r="P81" s="252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25</v>
      </c>
      <c r="D83" s="35"/>
      <c r="E83" s="35"/>
      <c r="F83" s="29" t="str">
        <f>E12</f>
        <v>Oblastní nemocnice Náchod</v>
      </c>
      <c r="G83" s="35"/>
      <c r="H83" s="35"/>
      <c r="I83" s="35"/>
      <c r="J83" s="35"/>
      <c r="K83" s="31" t="s">
        <v>31</v>
      </c>
      <c r="L83" s="35"/>
      <c r="M83" s="221" t="str">
        <f>E18</f>
        <v>JIKA CZ, ing Jiří Slánský</v>
      </c>
      <c r="N83" s="221"/>
      <c r="O83" s="221"/>
      <c r="P83" s="221"/>
      <c r="Q83" s="221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21" t="str">
        <f>E21</f>
        <v>Jan Petr</v>
      </c>
      <c r="N84" s="221"/>
      <c r="O84" s="221"/>
      <c r="P84" s="221"/>
      <c r="Q84" s="221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129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130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131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N111</f>
        <v>0</v>
      </c>
      <c r="O88" s="257"/>
      <c r="P88" s="257"/>
      <c r="Q88" s="257"/>
      <c r="R88" s="36"/>
      <c r="AU88" s="21" t="s">
        <v>132</v>
      </c>
    </row>
    <row r="89" spans="2:47" s="6" customFormat="1" ht="24.95" customHeight="1">
      <c r="B89" s="112"/>
      <c r="C89" s="113"/>
      <c r="D89" s="114" t="s">
        <v>724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6">
        <f>N112</f>
        <v>0</v>
      </c>
      <c r="O89" s="259"/>
      <c r="P89" s="259"/>
      <c r="Q89" s="259"/>
      <c r="R89" s="115"/>
    </row>
    <row r="90" spans="2:47" s="7" customFormat="1" ht="19.899999999999999" customHeight="1">
      <c r="B90" s="116"/>
      <c r="C90" s="117"/>
      <c r="D90" s="183" t="s">
        <v>767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5">
        <f>N113</f>
        <v>0</v>
      </c>
      <c r="O90" s="256"/>
      <c r="P90" s="256"/>
      <c r="Q90" s="256"/>
      <c r="R90" s="119"/>
    </row>
    <row r="91" spans="2:47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</row>
    <row r="92" spans="2:47" s="1" customFormat="1" ht="29.25" customHeight="1">
      <c r="B92" s="34"/>
      <c r="C92" s="111" t="s">
        <v>148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57">
        <v>0</v>
      </c>
      <c r="O92" s="258"/>
      <c r="P92" s="258"/>
      <c r="Q92" s="258"/>
      <c r="R92" s="36"/>
      <c r="T92" s="120"/>
      <c r="U92" s="121" t="s">
        <v>41</v>
      </c>
    </row>
    <row r="93" spans="2:47" s="1" customFormat="1" ht="1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6"/>
    </row>
    <row r="94" spans="2:47" s="1" customFormat="1" ht="29.25" customHeight="1">
      <c r="B94" s="34"/>
      <c r="C94" s="102" t="s">
        <v>116</v>
      </c>
      <c r="D94" s="103"/>
      <c r="E94" s="103"/>
      <c r="F94" s="103"/>
      <c r="G94" s="103"/>
      <c r="H94" s="103"/>
      <c r="I94" s="103"/>
      <c r="J94" s="103"/>
      <c r="K94" s="103"/>
      <c r="L94" s="199">
        <f>ROUND(SUM(N88+N92),2)</f>
        <v>0</v>
      </c>
      <c r="M94" s="199"/>
      <c r="N94" s="199"/>
      <c r="O94" s="199"/>
      <c r="P94" s="199"/>
      <c r="Q94" s="199"/>
      <c r="R94" s="36"/>
    </row>
    <row r="95" spans="2:47" s="1" customFormat="1" ht="6.95" customHeight="1"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60"/>
    </row>
    <row r="99" spans="2:63" s="1" customFormat="1" ht="6.95" customHeight="1"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3"/>
    </row>
    <row r="100" spans="2:63" s="1" customFormat="1" ht="36.950000000000003" customHeight="1">
      <c r="B100" s="34"/>
      <c r="C100" s="210" t="s">
        <v>149</v>
      </c>
      <c r="D100" s="251"/>
      <c r="E100" s="251"/>
      <c r="F100" s="251"/>
      <c r="G100" s="251"/>
      <c r="H100" s="251"/>
      <c r="I100" s="251"/>
      <c r="J100" s="251"/>
      <c r="K100" s="251"/>
      <c r="L100" s="251"/>
      <c r="M100" s="251"/>
      <c r="N100" s="251"/>
      <c r="O100" s="251"/>
      <c r="P100" s="251"/>
      <c r="Q100" s="251"/>
      <c r="R100" s="36"/>
    </row>
    <row r="101" spans="2:63" s="1" customFormat="1" ht="6.95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63" s="1" customFormat="1" ht="30" customHeight="1">
      <c r="B102" s="34"/>
      <c r="C102" s="31" t="s">
        <v>17</v>
      </c>
      <c r="D102" s="35"/>
      <c r="E102" s="35"/>
      <c r="F102" s="249" t="str">
        <f>F6</f>
        <v>Oblastní nemocnice Náchod - UTZ</v>
      </c>
      <c r="G102" s="250"/>
      <c r="H102" s="250"/>
      <c r="I102" s="250"/>
      <c r="J102" s="250"/>
      <c r="K102" s="250"/>
      <c r="L102" s="250"/>
      <c r="M102" s="250"/>
      <c r="N102" s="250"/>
      <c r="O102" s="250"/>
      <c r="P102" s="250"/>
      <c r="Q102" s="35"/>
      <c r="R102" s="36"/>
    </row>
    <row r="103" spans="2:63" s="1" customFormat="1" ht="36.950000000000003" customHeight="1">
      <c r="B103" s="34"/>
      <c r="C103" s="68" t="s">
        <v>124</v>
      </c>
      <c r="D103" s="35"/>
      <c r="E103" s="35"/>
      <c r="F103" s="212" t="str">
        <f>F7</f>
        <v>08 - Lékařská technologie</v>
      </c>
      <c r="G103" s="251"/>
      <c r="H103" s="251"/>
      <c r="I103" s="251"/>
      <c r="J103" s="251"/>
      <c r="K103" s="251"/>
      <c r="L103" s="251"/>
      <c r="M103" s="251"/>
      <c r="N103" s="251"/>
      <c r="O103" s="251"/>
      <c r="P103" s="251"/>
      <c r="Q103" s="35"/>
      <c r="R103" s="36"/>
    </row>
    <row r="104" spans="2:63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63" s="1" customFormat="1" ht="18" customHeight="1">
      <c r="B105" s="34"/>
      <c r="C105" s="31" t="s">
        <v>21</v>
      </c>
      <c r="D105" s="35"/>
      <c r="E105" s="35"/>
      <c r="F105" s="29" t="str">
        <f>F9</f>
        <v>Náchod</v>
      </c>
      <c r="G105" s="35"/>
      <c r="H105" s="35"/>
      <c r="I105" s="35"/>
      <c r="J105" s="35"/>
      <c r="K105" s="31" t="s">
        <v>23</v>
      </c>
      <c r="L105" s="35"/>
      <c r="M105" s="252" t="str">
        <f>IF(O9="","",O9)</f>
        <v>10. 11. 2017</v>
      </c>
      <c r="N105" s="252"/>
      <c r="O105" s="252"/>
      <c r="P105" s="252"/>
      <c r="Q105" s="35"/>
      <c r="R105" s="36"/>
    </row>
    <row r="106" spans="2:63" s="1" customFormat="1" ht="6.95" customHeigh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63" s="1" customFormat="1" ht="15">
      <c r="B107" s="34"/>
      <c r="C107" s="31" t="s">
        <v>25</v>
      </c>
      <c r="D107" s="35"/>
      <c r="E107" s="35"/>
      <c r="F107" s="29" t="str">
        <f>E12</f>
        <v>Oblastní nemocnice Náchod</v>
      </c>
      <c r="G107" s="35"/>
      <c r="H107" s="35"/>
      <c r="I107" s="35"/>
      <c r="J107" s="35"/>
      <c r="K107" s="31" t="s">
        <v>31</v>
      </c>
      <c r="L107" s="35"/>
      <c r="M107" s="221" t="str">
        <f>E18</f>
        <v>JIKA CZ, ing Jiří Slánský</v>
      </c>
      <c r="N107" s="221"/>
      <c r="O107" s="221"/>
      <c r="P107" s="221"/>
      <c r="Q107" s="221"/>
      <c r="R107" s="36"/>
    </row>
    <row r="108" spans="2:63" s="1" customFormat="1" ht="14.45" customHeight="1">
      <c r="B108" s="34"/>
      <c r="C108" s="31" t="s">
        <v>29</v>
      </c>
      <c r="D108" s="35"/>
      <c r="E108" s="35"/>
      <c r="F108" s="29" t="str">
        <f>IF(E15="","",E15)</f>
        <v xml:space="preserve"> </v>
      </c>
      <c r="G108" s="35"/>
      <c r="H108" s="35"/>
      <c r="I108" s="35"/>
      <c r="J108" s="35"/>
      <c r="K108" s="31" t="s">
        <v>34</v>
      </c>
      <c r="L108" s="35"/>
      <c r="M108" s="221" t="str">
        <f>E21</f>
        <v>Jan Petr</v>
      </c>
      <c r="N108" s="221"/>
      <c r="O108" s="221"/>
      <c r="P108" s="221"/>
      <c r="Q108" s="221"/>
      <c r="R108" s="36"/>
    </row>
    <row r="109" spans="2:63" s="1" customFormat="1" ht="10.3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63" s="8" customFormat="1" ht="29.25" customHeight="1">
      <c r="B110" s="122"/>
      <c r="C110" s="123" t="s">
        <v>150</v>
      </c>
      <c r="D110" s="124" t="s">
        <v>151</v>
      </c>
      <c r="E110" s="124" t="s">
        <v>59</v>
      </c>
      <c r="F110" s="253" t="s">
        <v>152</v>
      </c>
      <c r="G110" s="253"/>
      <c r="H110" s="253"/>
      <c r="I110" s="253"/>
      <c r="J110" s="124" t="s">
        <v>153</v>
      </c>
      <c r="K110" s="124" t="s">
        <v>154</v>
      </c>
      <c r="L110" s="253" t="s">
        <v>155</v>
      </c>
      <c r="M110" s="253"/>
      <c r="N110" s="253" t="s">
        <v>130</v>
      </c>
      <c r="O110" s="253"/>
      <c r="P110" s="253"/>
      <c r="Q110" s="254"/>
      <c r="R110" s="125"/>
      <c r="T110" s="75" t="s">
        <v>156</v>
      </c>
      <c r="U110" s="76" t="s">
        <v>41</v>
      </c>
      <c r="V110" s="76" t="s">
        <v>157</v>
      </c>
      <c r="W110" s="76" t="s">
        <v>158</v>
      </c>
      <c r="X110" s="76" t="s">
        <v>159</v>
      </c>
      <c r="Y110" s="76" t="s">
        <v>160</v>
      </c>
      <c r="Z110" s="76" t="s">
        <v>161</v>
      </c>
      <c r="AA110" s="77" t="s">
        <v>162</v>
      </c>
    </row>
    <row r="111" spans="2:63" s="1" customFormat="1" ht="29.25" customHeight="1">
      <c r="B111" s="34"/>
      <c r="C111" s="79" t="s">
        <v>126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233">
        <f>BK111</f>
        <v>0</v>
      </c>
      <c r="O111" s="234"/>
      <c r="P111" s="234"/>
      <c r="Q111" s="234"/>
      <c r="R111" s="36"/>
      <c r="T111" s="78"/>
      <c r="U111" s="50"/>
      <c r="V111" s="50"/>
      <c r="W111" s="126">
        <f>W112</f>
        <v>0</v>
      </c>
      <c r="X111" s="50"/>
      <c r="Y111" s="126">
        <f>Y112</f>
        <v>0</v>
      </c>
      <c r="Z111" s="50"/>
      <c r="AA111" s="127">
        <f>AA112</f>
        <v>0</v>
      </c>
      <c r="AT111" s="21" t="s">
        <v>76</v>
      </c>
      <c r="AU111" s="21" t="s">
        <v>132</v>
      </c>
      <c r="BK111" s="128">
        <f>BK112</f>
        <v>0</v>
      </c>
    </row>
    <row r="112" spans="2:63" s="9" customFormat="1" ht="37.35" customHeight="1">
      <c r="B112" s="129"/>
      <c r="C112" s="130"/>
      <c r="D112" s="131" t="s">
        <v>724</v>
      </c>
      <c r="E112" s="131"/>
      <c r="F112" s="131"/>
      <c r="G112" s="131"/>
      <c r="H112" s="131"/>
      <c r="I112" s="131"/>
      <c r="J112" s="131"/>
      <c r="K112" s="131"/>
      <c r="L112" s="131"/>
      <c r="M112" s="131"/>
      <c r="N112" s="235">
        <f>BK112</f>
        <v>0</v>
      </c>
      <c r="O112" s="236"/>
      <c r="P112" s="236"/>
      <c r="Q112" s="236"/>
      <c r="R112" s="132"/>
      <c r="T112" s="133"/>
      <c r="U112" s="130"/>
      <c r="V112" s="130"/>
      <c r="W112" s="134">
        <f>W113</f>
        <v>0</v>
      </c>
      <c r="X112" s="130"/>
      <c r="Y112" s="134">
        <f>Y113</f>
        <v>0</v>
      </c>
      <c r="Z112" s="130"/>
      <c r="AA112" s="135">
        <f>AA113</f>
        <v>0</v>
      </c>
      <c r="AR112" s="136" t="s">
        <v>85</v>
      </c>
      <c r="AT112" s="137" t="s">
        <v>76</v>
      </c>
      <c r="AU112" s="137" t="s">
        <v>77</v>
      </c>
      <c r="AY112" s="136" t="s">
        <v>163</v>
      </c>
      <c r="BK112" s="138">
        <f>BK113</f>
        <v>0</v>
      </c>
    </row>
    <row r="113" spans="2:65" s="9" customFormat="1" ht="19.899999999999999" customHeight="1">
      <c r="B113" s="129"/>
      <c r="C113" s="130"/>
      <c r="D113" s="184" t="s">
        <v>767</v>
      </c>
      <c r="E113" s="139"/>
      <c r="F113" s="139"/>
      <c r="G113" s="139"/>
      <c r="H113" s="139"/>
      <c r="I113" s="139"/>
      <c r="J113" s="139"/>
      <c r="K113" s="139"/>
      <c r="L113" s="139"/>
      <c r="M113" s="139"/>
      <c r="N113" s="237">
        <f>BK113</f>
        <v>0</v>
      </c>
      <c r="O113" s="238"/>
      <c r="P113" s="238"/>
      <c r="Q113" s="238"/>
      <c r="R113" s="132"/>
      <c r="T113" s="133"/>
      <c r="U113" s="130"/>
      <c r="V113" s="130"/>
      <c r="W113" s="134">
        <f>W114</f>
        <v>0</v>
      </c>
      <c r="X113" s="130"/>
      <c r="Y113" s="134">
        <f>Y114</f>
        <v>0</v>
      </c>
      <c r="Z113" s="130"/>
      <c r="AA113" s="135">
        <f>AA114</f>
        <v>0</v>
      </c>
      <c r="AR113" s="136" t="s">
        <v>85</v>
      </c>
      <c r="AT113" s="137" t="s">
        <v>76</v>
      </c>
      <c r="AU113" s="137" t="s">
        <v>85</v>
      </c>
      <c r="AY113" s="136" t="s">
        <v>163</v>
      </c>
      <c r="BK113" s="138">
        <f>BK114</f>
        <v>0</v>
      </c>
    </row>
    <row r="114" spans="2:65" s="1" customFormat="1" ht="27">
      <c r="B114" s="140"/>
      <c r="C114" s="141" t="s">
        <v>85</v>
      </c>
      <c r="D114" s="141" t="s">
        <v>164</v>
      </c>
      <c r="E114" s="142" t="s">
        <v>726</v>
      </c>
      <c r="F114" s="225" t="s">
        <v>785</v>
      </c>
      <c r="G114" s="225"/>
      <c r="H114" s="225"/>
      <c r="I114" s="225"/>
      <c r="J114" s="143" t="s">
        <v>493</v>
      </c>
      <c r="K114" s="144">
        <v>1</v>
      </c>
      <c r="L114" s="226"/>
      <c r="M114" s="226"/>
      <c r="N114" s="226">
        <f>ROUND(L114*K114,2)</f>
        <v>0</v>
      </c>
      <c r="O114" s="226"/>
      <c r="P114" s="226"/>
      <c r="Q114" s="226"/>
      <c r="R114" s="145"/>
      <c r="T114" s="146" t="s">
        <v>5</v>
      </c>
      <c r="U114" s="180" t="s">
        <v>42</v>
      </c>
      <c r="V114" s="181">
        <v>0</v>
      </c>
      <c r="W114" s="181">
        <f>V114*K114</f>
        <v>0</v>
      </c>
      <c r="X114" s="181">
        <v>0</v>
      </c>
      <c r="Y114" s="181">
        <f>X114*K114</f>
        <v>0</v>
      </c>
      <c r="Z114" s="181">
        <v>0</v>
      </c>
      <c r="AA114" s="182">
        <f>Z114*K114</f>
        <v>0</v>
      </c>
      <c r="AR114" s="21" t="s">
        <v>168</v>
      </c>
      <c r="AT114" s="21" t="s">
        <v>164</v>
      </c>
      <c r="AU114" s="21" t="s">
        <v>122</v>
      </c>
      <c r="AY114" s="21" t="s">
        <v>163</v>
      </c>
      <c r="BE114" s="149">
        <f>IF(U114="základní",N114,0)</f>
        <v>0</v>
      </c>
      <c r="BF114" s="149">
        <f>IF(U114="snížená",N114,0)</f>
        <v>0</v>
      </c>
      <c r="BG114" s="149">
        <f>IF(U114="zákl. přenesená",N114,0)</f>
        <v>0</v>
      </c>
      <c r="BH114" s="149">
        <f>IF(U114="sníž. přenesená",N114,0)</f>
        <v>0</v>
      </c>
      <c r="BI114" s="149">
        <f>IF(U114="nulová",N114,0)</f>
        <v>0</v>
      </c>
      <c r="BJ114" s="21" t="s">
        <v>85</v>
      </c>
      <c r="BK114" s="149">
        <f>ROUND(L114*K114,2)</f>
        <v>0</v>
      </c>
      <c r="BL114" s="21" t="s">
        <v>168</v>
      </c>
      <c r="BM114" s="21" t="s">
        <v>728</v>
      </c>
    </row>
    <row r="115" spans="2:65" s="1" customFormat="1" ht="6.95" customHeight="1"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60"/>
    </row>
  </sheetData>
  <mergeCells count="58">
    <mergeCell ref="O17:P17"/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O15:P15"/>
    <mergeCell ref="H34:J34"/>
    <mergeCell ref="M34:P34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C86:G86"/>
    <mergeCell ref="N86:Q86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F110:I110"/>
    <mergeCell ref="L110:M110"/>
    <mergeCell ref="N110:Q110"/>
    <mergeCell ref="N88:Q88"/>
    <mergeCell ref="N89:Q89"/>
    <mergeCell ref="N90:Q90"/>
    <mergeCell ref="N92:Q92"/>
    <mergeCell ref="L94:Q94"/>
    <mergeCell ref="C100:Q100"/>
    <mergeCell ref="F102:P102"/>
    <mergeCell ref="F103:P103"/>
    <mergeCell ref="M105:P105"/>
    <mergeCell ref="M107:Q107"/>
    <mergeCell ref="M108:Q108"/>
    <mergeCell ref="N111:Q111"/>
    <mergeCell ref="N112:Q112"/>
    <mergeCell ref="N113:Q113"/>
    <mergeCell ref="F114:I114"/>
    <mergeCell ref="L114:M114"/>
    <mergeCell ref="N114:Q114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6"/>
  <sheetViews>
    <sheetView showGridLines="0" workbookViewId="0">
      <pane ySplit="1" topLeftCell="A104" activePane="bottomLeft" state="frozen"/>
      <selection pane="bottomLeft" activeCell="C126" sqref="C12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117</v>
      </c>
      <c r="G1" s="16"/>
      <c r="H1" s="224" t="s">
        <v>118</v>
      </c>
      <c r="I1" s="224"/>
      <c r="J1" s="224"/>
      <c r="K1" s="224"/>
      <c r="L1" s="16" t="s">
        <v>119</v>
      </c>
      <c r="M1" s="14"/>
      <c r="N1" s="14"/>
      <c r="O1" s="15" t="s">
        <v>120</v>
      </c>
      <c r="P1" s="14"/>
      <c r="Q1" s="14"/>
      <c r="R1" s="14"/>
      <c r="S1" s="16" t="s">
        <v>121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112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122</v>
      </c>
    </row>
    <row r="4" spans="1:66" ht="36.950000000000003" customHeight="1">
      <c r="B4" s="25"/>
      <c r="C4" s="210" t="s">
        <v>123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9" t="str">
        <f>'Rekapitulace stavby'!K6</f>
        <v>Oblastní nemocnice Náchod - UTZ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7"/>
      <c r="R6" s="26"/>
    </row>
    <row r="7" spans="1:66" s="1" customFormat="1" ht="32.85" customHeight="1">
      <c r="B7" s="34"/>
      <c r="C7" s="35"/>
      <c r="D7" s="30" t="s">
        <v>124</v>
      </c>
      <c r="E7" s="35"/>
      <c r="F7" s="222" t="s">
        <v>729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52" t="str">
        <f>'Rekapitulace stavby'!AN8</f>
        <v>10. 11. 2017</v>
      </c>
      <c r="P9" s="252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21" t="s">
        <v>5</v>
      </c>
      <c r="P11" s="221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21" t="s">
        <v>5</v>
      </c>
      <c r="P12" s="221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21" t="str">
        <f>IF('Rekapitulace stavby'!AN13="","",'Rekapitulace stavby'!AN13)</f>
        <v/>
      </c>
      <c r="P14" s="221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21" t="str">
        <f>IF('Rekapitulace stavby'!AN14="","",'Rekapitulace stavby'!AN14)</f>
        <v/>
      </c>
      <c r="P15" s="221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21" t="s">
        <v>5</v>
      </c>
      <c r="P17" s="221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21" t="s">
        <v>5</v>
      </c>
      <c r="P18" s="221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21" t="s">
        <v>35</v>
      </c>
      <c r="P20" s="221"/>
      <c r="Q20" s="35"/>
      <c r="R20" s="36"/>
    </row>
    <row r="21" spans="2:18" s="1" customFormat="1" ht="18" customHeight="1">
      <c r="B21" s="34"/>
      <c r="C21" s="35"/>
      <c r="D21" s="35"/>
      <c r="E21" s="29" t="s">
        <v>36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21" t="s">
        <v>5</v>
      </c>
      <c r="P21" s="221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3" t="s">
        <v>5</v>
      </c>
      <c r="F24" s="223"/>
      <c r="G24" s="223"/>
      <c r="H24" s="223"/>
      <c r="I24" s="223"/>
      <c r="J24" s="223"/>
      <c r="K24" s="223"/>
      <c r="L24" s="223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126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127</v>
      </c>
      <c r="E28" s="35"/>
      <c r="F28" s="35"/>
      <c r="G28" s="35"/>
      <c r="H28" s="35"/>
      <c r="I28" s="35"/>
      <c r="J28" s="35"/>
      <c r="K28" s="35"/>
      <c r="L28" s="35"/>
      <c r="M28" s="197">
        <f>N93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40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51"/>
      <c r="O30" s="251"/>
      <c r="P30" s="251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0.21</v>
      </c>
      <c r="G32" s="107" t="s">
        <v>43</v>
      </c>
      <c r="H32" s="262">
        <f>ROUND((SUM(BE93:BE94)+SUM(BE112:BE125)), 2)</f>
        <v>0</v>
      </c>
      <c r="I32" s="251"/>
      <c r="J32" s="251"/>
      <c r="K32" s="35"/>
      <c r="L32" s="35"/>
      <c r="M32" s="262">
        <f>ROUND(ROUND((SUM(BE93:BE94)+SUM(BE112:BE125)), 2)*F32, 2)</f>
        <v>0</v>
      </c>
      <c r="N32" s="251"/>
      <c r="O32" s="251"/>
      <c r="P32" s="251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0.15</v>
      </c>
      <c r="G33" s="107" t="s">
        <v>43</v>
      </c>
      <c r="H33" s="262">
        <f>ROUND((SUM(BF93:BF94)+SUM(BF112:BF125)), 2)</f>
        <v>0</v>
      </c>
      <c r="I33" s="251"/>
      <c r="J33" s="251"/>
      <c r="K33" s="35"/>
      <c r="L33" s="35"/>
      <c r="M33" s="262">
        <f>ROUND(ROUND((SUM(BF93:BF94)+SUM(BF112:BF125)), 2)*F33, 2)</f>
        <v>0</v>
      </c>
      <c r="N33" s="251"/>
      <c r="O33" s="251"/>
      <c r="P33" s="251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0.21</v>
      </c>
      <c r="G34" s="107" t="s">
        <v>43</v>
      </c>
      <c r="H34" s="262">
        <f>ROUND((SUM(BG93:BG94)+SUM(BG112:BG125)), 2)</f>
        <v>0</v>
      </c>
      <c r="I34" s="251"/>
      <c r="J34" s="251"/>
      <c r="K34" s="35"/>
      <c r="L34" s="35"/>
      <c r="M34" s="262">
        <v>0</v>
      </c>
      <c r="N34" s="251"/>
      <c r="O34" s="251"/>
      <c r="P34" s="251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0.15</v>
      </c>
      <c r="G35" s="107" t="s">
        <v>43</v>
      </c>
      <c r="H35" s="262">
        <f>ROUND((SUM(BH93:BH94)+SUM(BH112:BH125)), 2)</f>
        <v>0</v>
      </c>
      <c r="I35" s="251"/>
      <c r="J35" s="251"/>
      <c r="K35" s="35"/>
      <c r="L35" s="35"/>
      <c r="M35" s="262">
        <v>0</v>
      </c>
      <c r="N35" s="251"/>
      <c r="O35" s="251"/>
      <c r="P35" s="251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07" t="s">
        <v>43</v>
      </c>
      <c r="H36" s="262">
        <f>ROUND((SUM(BI93:BI94)+SUM(BI112:BI125)), 2)</f>
        <v>0</v>
      </c>
      <c r="I36" s="251"/>
      <c r="J36" s="251"/>
      <c r="K36" s="35"/>
      <c r="L36" s="35"/>
      <c r="M36" s="262">
        <v>0</v>
      </c>
      <c r="N36" s="251"/>
      <c r="O36" s="251"/>
      <c r="P36" s="251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48</v>
      </c>
      <c r="E38" s="74"/>
      <c r="F38" s="74"/>
      <c r="G38" s="109" t="s">
        <v>49</v>
      </c>
      <c r="H38" s="110" t="s">
        <v>50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0" t="s">
        <v>128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9" t="str">
        <f>F6</f>
        <v>Oblastní nemocnice Náchod - UTZ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5"/>
      <c r="R78" s="36"/>
    </row>
    <row r="79" spans="2:18" s="1" customFormat="1" ht="36.950000000000003" customHeight="1">
      <c r="B79" s="34"/>
      <c r="C79" s="68" t="s">
        <v>124</v>
      </c>
      <c r="D79" s="35"/>
      <c r="E79" s="35"/>
      <c r="F79" s="212" t="str">
        <f>F7</f>
        <v>VORN - Vedlejší a ostatní rozpočtové náklady</v>
      </c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>Náchod</v>
      </c>
      <c r="G81" s="35"/>
      <c r="H81" s="35"/>
      <c r="I81" s="35"/>
      <c r="J81" s="35"/>
      <c r="K81" s="31" t="s">
        <v>23</v>
      </c>
      <c r="L81" s="35"/>
      <c r="M81" s="252" t="str">
        <f>IF(O9="","",O9)</f>
        <v>10. 11. 2017</v>
      </c>
      <c r="N81" s="252"/>
      <c r="O81" s="252"/>
      <c r="P81" s="252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25</v>
      </c>
      <c r="D83" s="35"/>
      <c r="E83" s="35"/>
      <c r="F83" s="29" t="str">
        <f>E12</f>
        <v>Oblastní nemocnice Náchod</v>
      </c>
      <c r="G83" s="35"/>
      <c r="H83" s="35"/>
      <c r="I83" s="35"/>
      <c r="J83" s="35"/>
      <c r="K83" s="31" t="s">
        <v>31</v>
      </c>
      <c r="L83" s="35"/>
      <c r="M83" s="221" t="str">
        <f>E18</f>
        <v>JIKA CZ, ing Jiří Slánský</v>
      </c>
      <c r="N83" s="221"/>
      <c r="O83" s="221"/>
      <c r="P83" s="221"/>
      <c r="Q83" s="221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21" t="str">
        <f>E21</f>
        <v>Jan Petr</v>
      </c>
      <c r="N84" s="221"/>
      <c r="O84" s="221"/>
      <c r="P84" s="221"/>
      <c r="Q84" s="221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129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130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131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N112</f>
        <v>0</v>
      </c>
      <c r="O88" s="257"/>
      <c r="P88" s="257"/>
      <c r="Q88" s="257"/>
      <c r="R88" s="36"/>
      <c r="AU88" s="21" t="s">
        <v>132</v>
      </c>
    </row>
    <row r="89" spans="2:47" s="6" customFormat="1" ht="24.95" customHeight="1">
      <c r="B89" s="112"/>
      <c r="C89" s="113"/>
      <c r="D89" s="114" t="s">
        <v>730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6">
        <f>N113</f>
        <v>0</v>
      </c>
      <c r="O89" s="259"/>
      <c r="P89" s="259"/>
      <c r="Q89" s="259"/>
      <c r="R89" s="115"/>
    </row>
    <row r="90" spans="2:47" s="7" customFormat="1" ht="19.899999999999999" customHeight="1">
      <c r="B90" s="116"/>
      <c r="C90" s="117"/>
      <c r="D90" s="118" t="s">
        <v>731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5">
        <f>N114</f>
        <v>0</v>
      </c>
      <c r="O90" s="256"/>
      <c r="P90" s="256"/>
      <c r="Q90" s="256"/>
      <c r="R90" s="119"/>
    </row>
    <row r="91" spans="2:47" s="7" customFormat="1" ht="19.899999999999999" customHeight="1">
      <c r="B91" s="116"/>
      <c r="C91" s="117"/>
      <c r="D91" s="118" t="s">
        <v>732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55">
        <f>N117</f>
        <v>0</v>
      </c>
      <c r="O91" s="256"/>
      <c r="P91" s="256"/>
      <c r="Q91" s="256"/>
      <c r="R91" s="119"/>
    </row>
    <row r="92" spans="2:47" s="1" customFormat="1" ht="21.75" customHeight="1"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6"/>
    </row>
    <row r="93" spans="2:47" s="1" customFormat="1" ht="29.25" customHeight="1">
      <c r="B93" s="34"/>
      <c r="C93" s="111" t="s">
        <v>148</v>
      </c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257">
        <v>0</v>
      </c>
      <c r="O93" s="258"/>
      <c r="P93" s="258"/>
      <c r="Q93" s="258"/>
      <c r="R93" s="36"/>
      <c r="T93" s="120"/>
      <c r="U93" s="121" t="s">
        <v>41</v>
      </c>
    </row>
    <row r="94" spans="2:47" s="1" customFormat="1" ht="18" customHeight="1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6"/>
    </row>
    <row r="95" spans="2:47" s="1" customFormat="1" ht="29.25" customHeight="1">
      <c r="B95" s="34"/>
      <c r="C95" s="102" t="s">
        <v>116</v>
      </c>
      <c r="D95" s="103"/>
      <c r="E95" s="103"/>
      <c r="F95" s="103"/>
      <c r="G95" s="103"/>
      <c r="H95" s="103"/>
      <c r="I95" s="103"/>
      <c r="J95" s="103"/>
      <c r="K95" s="103"/>
      <c r="L95" s="199">
        <f>ROUND(SUM(N88+N93),2)</f>
        <v>0</v>
      </c>
      <c r="M95" s="199"/>
      <c r="N95" s="199"/>
      <c r="O95" s="199"/>
      <c r="P95" s="199"/>
      <c r="Q95" s="199"/>
      <c r="R95" s="36"/>
    </row>
    <row r="96" spans="2:47" s="1" customFormat="1" ht="6.95" customHeight="1">
      <c r="B96" s="58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60"/>
    </row>
    <row r="100" spans="2:63" s="1" customFormat="1" ht="6.95" customHeight="1"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3"/>
    </row>
    <row r="101" spans="2:63" s="1" customFormat="1" ht="36.950000000000003" customHeight="1">
      <c r="B101" s="34"/>
      <c r="C101" s="210" t="s">
        <v>149</v>
      </c>
      <c r="D101" s="251"/>
      <c r="E101" s="251"/>
      <c r="F101" s="251"/>
      <c r="G101" s="251"/>
      <c r="H101" s="251"/>
      <c r="I101" s="251"/>
      <c r="J101" s="251"/>
      <c r="K101" s="251"/>
      <c r="L101" s="251"/>
      <c r="M101" s="251"/>
      <c r="N101" s="251"/>
      <c r="O101" s="251"/>
      <c r="P101" s="251"/>
      <c r="Q101" s="251"/>
      <c r="R101" s="36"/>
    </row>
    <row r="102" spans="2:63" s="1" customFormat="1" ht="6.95" customHeight="1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6"/>
    </row>
    <row r="103" spans="2:63" s="1" customFormat="1" ht="30" customHeight="1">
      <c r="B103" s="34"/>
      <c r="C103" s="31" t="s">
        <v>17</v>
      </c>
      <c r="D103" s="35"/>
      <c r="E103" s="35"/>
      <c r="F103" s="249" t="str">
        <f>F6</f>
        <v>Oblastní nemocnice Náchod - UTZ</v>
      </c>
      <c r="G103" s="250"/>
      <c r="H103" s="250"/>
      <c r="I103" s="250"/>
      <c r="J103" s="250"/>
      <c r="K103" s="250"/>
      <c r="L103" s="250"/>
      <c r="M103" s="250"/>
      <c r="N103" s="250"/>
      <c r="O103" s="250"/>
      <c r="P103" s="250"/>
      <c r="Q103" s="35"/>
      <c r="R103" s="36"/>
    </row>
    <row r="104" spans="2:63" s="1" customFormat="1" ht="36.950000000000003" customHeight="1">
      <c r="B104" s="34"/>
      <c r="C104" s="68" t="s">
        <v>124</v>
      </c>
      <c r="D104" s="35"/>
      <c r="E104" s="35"/>
      <c r="F104" s="212" t="str">
        <f>F7</f>
        <v>VORN - Vedlejší a ostatní rozpočtové náklady</v>
      </c>
      <c r="G104" s="251"/>
      <c r="H104" s="251"/>
      <c r="I104" s="251"/>
      <c r="J104" s="251"/>
      <c r="K104" s="251"/>
      <c r="L104" s="251"/>
      <c r="M104" s="251"/>
      <c r="N104" s="251"/>
      <c r="O104" s="251"/>
      <c r="P104" s="251"/>
      <c r="Q104" s="35"/>
      <c r="R104" s="36"/>
    </row>
    <row r="105" spans="2:63" s="1" customFormat="1" ht="6.95" customHeight="1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6"/>
    </row>
    <row r="106" spans="2:63" s="1" customFormat="1" ht="18" customHeight="1">
      <c r="B106" s="34"/>
      <c r="C106" s="31" t="s">
        <v>21</v>
      </c>
      <c r="D106" s="35"/>
      <c r="E106" s="35"/>
      <c r="F106" s="29" t="str">
        <f>F9</f>
        <v>Náchod</v>
      </c>
      <c r="G106" s="35"/>
      <c r="H106" s="35"/>
      <c r="I106" s="35"/>
      <c r="J106" s="35"/>
      <c r="K106" s="31" t="s">
        <v>23</v>
      </c>
      <c r="L106" s="35"/>
      <c r="M106" s="252" t="str">
        <f>IF(O9="","",O9)</f>
        <v>10. 11. 2017</v>
      </c>
      <c r="N106" s="252"/>
      <c r="O106" s="252"/>
      <c r="P106" s="252"/>
      <c r="Q106" s="35"/>
      <c r="R106" s="36"/>
    </row>
    <row r="107" spans="2:63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63" s="1" customFormat="1" ht="15">
      <c r="B108" s="34"/>
      <c r="C108" s="31" t="s">
        <v>25</v>
      </c>
      <c r="D108" s="35"/>
      <c r="E108" s="35"/>
      <c r="F108" s="29" t="str">
        <f>E12</f>
        <v>Oblastní nemocnice Náchod</v>
      </c>
      <c r="G108" s="35"/>
      <c r="H108" s="35"/>
      <c r="I108" s="35"/>
      <c r="J108" s="35"/>
      <c r="K108" s="31" t="s">
        <v>31</v>
      </c>
      <c r="L108" s="35"/>
      <c r="M108" s="221" t="str">
        <f>E18</f>
        <v>JIKA CZ, ing Jiří Slánský</v>
      </c>
      <c r="N108" s="221"/>
      <c r="O108" s="221"/>
      <c r="P108" s="221"/>
      <c r="Q108" s="221"/>
      <c r="R108" s="36"/>
    </row>
    <row r="109" spans="2:63" s="1" customFormat="1" ht="14.45" customHeight="1">
      <c r="B109" s="34"/>
      <c r="C109" s="31" t="s">
        <v>29</v>
      </c>
      <c r="D109" s="35"/>
      <c r="E109" s="35"/>
      <c r="F109" s="29" t="str">
        <f>IF(E15="","",E15)</f>
        <v xml:space="preserve"> </v>
      </c>
      <c r="G109" s="35"/>
      <c r="H109" s="35"/>
      <c r="I109" s="35"/>
      <c r="J109" s="35"/>
      <c r="K109" s="31" t="s">
        <v>34</v>
      </c>
      <c r="L109" s="35"/>
      <c r="M109" s="221" t="str">
        <f>E21</f>
        <v>Jan Petr</v>
      </c>
      <c r="N109" s="221"/>
      <c r="O109" s="221"/>
      <c r="P109" s="221"/>
      <c r="Q109" s="221"/>
      <c r="R109" s="36"/>
    </row>
    <row r="110" spans="2:63" s="1" customFormat="1" ht="10.3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3" s="8" customFormat="1" ht="29.25" customHeight="1">
      <c r="B111" s="122"/>
      <c r="C111" s="123" t="s">
        <v>150</v>
      </c>
      <c r="D111" s="124" t="s">
        <v>151</v>
      </c>
      <c r="E111" s="124" t="s">
        <v>59</v>
      </c>
      <c r="F111" s="253" t="s">
        <v>152</v>
      </c>
      <c r="G111" s="253"/>
      <c r="H111" s="253"/>
      <c r="I111" s="253"/>
      <c r="J111" s="124" t="s">
        <v>153</v>
      </c>
      <c r="K111" s="124" t="s">
        <v>154</v>
      </c>
      <c r="L111" s="253" t="s">
        <v>155</v>
      </c>
      <c r="M111" s="253"/>
      <c r="N111" s="253" t="s">
        <v>130</v>
      </c>
      <c r="O111" s="253"/>
      <c r="P111" s="253"/>
      <c r="Q111" s="254"/>
      <c r="R111" s="125"/>
      <c r="T111" s="75" t="s">
        <v>156</v>
      </c>
      <c r="U111" s="76" t="s">
        <v>41</v>
      </c>
      <c r="V111" s="76" t="s">
        <v>157</v>
      </c>
      <c r="W111" s="76" t="s">
        <v>158</v>
      </c>
      <c r="X111" s="76" t="s">
        <v>159</v>
      </c>
      <c r="Y111" s="76" t="s">
        <v>160</v>
      </c>
      <c r="Z111" s="76" t="s">
        <v>161</v>
      </c>
      <c r="AA111" s="77" t="s">
        <v>162</v>
      </c>
    </row>
    <row r="112" spans="2:63" s="1" customFormat="1" ht="29.25" customHeight="1">
      <c r="B112" s="34"/>
      <c r="C112" s="79" t="s">
        <v>126</v>
      </c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233">
        <f>SUM(N113)</f>
        <v>0</v>
      </c>
      <c r="O112" s="234"/>
      <c r="P112" s="234"/>
      <c r="Q112" s="234"/>
      <c r="R112" s="36"/>
      <c r="T112" s="78"/>
      <c r="U112" s="50"/>
      <c r="V112" s="50"/>
      <c r="W112" s="126" t="e">
        <f>W113</f>
        <v>#REF!</v>
      </c>
      <c r="X112" s="50"/>
      <c r="Y112" s="126" t="e">
        <f>Y113</f>
        <v>#REF!</v>
      </c>
      <c r="Z112" s="50"/>
      <c r="AA112" s="127" t="e">
        <f>AA113</f>
        <v>#REF!</v>
      </c>
      <c r="AT112" s="21" t="s">
        <v>76</v>
      </c>
      <c r="AU112" s="21" t="s">
        <v>132</v>
      </c>
      <c r="BK112" s="128" t="e">
        <f>BK113</f>
        <v>#REF!</v>
      </c>
    </row>
    <row r="113" spans="2:65" s="9" customFormat="1" ht="37.35" customHeight="1">
      <c r="B113" s="129"/>
      <c r="C113" s="130"/>
      <c r="D113" s="131" t="s">
        <v>730</v>
      </c>
      <c r="E113" s="131"/>
      <c r="F113" s="131"/>
      <c r="G113" s="131"/>
      <c r="H113" s="131"/>
      <c r="I113" s="131"/>
      <c r="J113" s="131"/>
      <c r="K113" s="131"/>
      <c r="L113" s="131"/>
      <c r="M113" s="131"/>
      <c r="N113" s="235">
        <f>SUM(N114,N117)</f>
        <v>0</v>
      </c>
      <c r="O113" s="236"/>
      <c r="P113" s="236"/>
      <c r="Q113" s="236"/>
      <c r="R113" s="132"/>
      <c r="T113" s="133"/>
      <c r="U113" s="130"/>
      <c r="V113" s="130"/>
      <c r="W113" s="134" t="e">
        <f>W114+W117+#REF!+#REF!</f>
        <v>#REF!</v>
      </c>
      <c r="X113" s="130"/>
      <c r="Y113" s="134" t="e">
        <f>Y114+Y117+#REF!+#REF!</f>
        <v>#REF!</v>
      </c>
      <c r="Z113" s="130"/>
      <c r="AA113" s="135" t="e">
        <f>AA114+AA117+#REF!+#REF!</f>
        <v>#REF!</v>
      </c>
      <c r="AR113" s="136" t="s">
        <v>194</v>
      </c>
      <c r="AT113" s="137" t="s">
        <v>76</v>
      </c>
      <c r="AU113" s="137" t="s">
        <v>77</v>
      </c>
      <c r="AY113" s="136" t="s">
        <v>163</v>
      </c>
      <c r="BK113" s="138" t="e">
        <f>BK114+BK117+#REF!+#REF!</f>
        <v>#REF!</v>
      </c>
    </row>
    <row r="114" spans="2:65" s="9" customFormat="1" ht="19.899999999999999" customHeight="1">
      <c r="B114" s="129"/>
      <c r="C114" s="130"/>
      <c r="D114" s="139" t="s">
        <v>731</v>
      </c>
      <c r="E114" s="139"/>
      <c r="F114" s="139"/>
      <c r="G114" s="139"/>
      <c r="H114" s="139"/>
      <c r="I114" s="139"/>
      <c r="J114" s="139"/>
      <c r="K114" s="139"/>
      <c r="L114" s="139"/>
      <c r="M114" s="139"/>
      <c r="N114" s="237">
        <f>BK114</f>
        <v>0</v>
      </c>
      <c r="O114" s="238"/>
      <c r="P114" s="238"/>
      <c r="Q114" s="238"/>
      <c r="R114" s="132"/>
      <c r="T114" s="133"/>
      <c r="U114" s="130"/>
      <c r="V114" s="130"/>
      <c r="W114" s="134">
        <f>SUM(W115:W116)</f>
        <v>0</v>
      </c>
      <c r="X114" s="130"/>
      <c r="Y114" s="134">
        <f>SUM(Y115:Y116)</f>
        <v>0</v>
      </c>
      <c r="Z114" s="130"/>
      <c r="AA114" s="135">
        <f>SUM(AA115:AA116)</f>
        <v>0</v>
      </c>
      <c r="AR114" s="136" t="s">
        <v>194</v>
      </c>
      <c r="AT114" s="137" t="s">
        <v>76</v>
      </c>
      <c r="AU114" s="137" t="s">
        <v>85</v>
      </c>
      <c r="AY114" s="136" t="s">
        <v>163</v>
      </c>
      <c r="BK114" s="138">
        <f>SUM(BK115:BK116)</f>
        <v>0</v>
      </c>
    </row>
    <row r="115" spans="2:65" s="1" customFormat="1" ht="16.5" customHeight="1">
      <c r="B115" s="140"/>
      <c r="C115" s="141">
        <v>1</v>
      </c>
      <c r="D115" s="141" t="s">
        <v>164</v>
      </c>
      <c r="E115" s="142" t="s">
        <v>735</v>
      </c>
      <c r="F115" s="225" t="s">
        <v>736</v>
      </c>
      <c r="G115" s="225"/>
      <c r="H115" s="225"/>
      <c r="I115" s="225"/>
      <c r="J115" s="143" t="s">
        <v>733</v>
      </c>
      <c r="K115" s="144">
        <v>1</v>
      </c>
      <c r="L115" s="226"/>
      <c r="M115" s="226"/>
      <c r="N115" s="226">
        <f>ROUND(L115*K115,2)</f>
        <v>0</v>
      </c>
      <c r="O115" s="226"/>
      <c r="P115" s="226"/>
      <c r="Q115" s="226"/>
      <c r="R115" s="145"/>
      <c r="T115" s="146" t="s">
        <v>5</v>
      </c>
      <c r="U115" s="43" t="s">
        <v>42</v>
      </c>
      <c r="V115" s="147">
        <v>0</v>
      </c>
      <c r="W115" s="147">
        <f>V115*K115</f>
        <v>0</v>
      </c>
      <c r="X115" s="147">
        <v>0</v>
      </c>
      <c r="Y115" s="147">
        <f>X115*K115</f>
        <v>0</v>
      </c>
      <c r="Z115" s="147">
        <v>0</v>
      </c>
      <c r="AA115" s="148">
        <f>Z115*K115</f>
        <v>0</v>
      </c>
      <c r="AR115" s="21" t="s">
        <v>734</v>
      </c>
      <c r="AT115" s="21" t="s">
        <v>164</v>
      </c>
      <c r="AU115" s="21" t="s">
        <v>122</v>
      </c>
      <c r="AY115" s="21" t="s">
        <v>163</v>
      </c>
      <c r="BE115" s="149">
        <f>IF(U115="základní",N115,0)</f>
        <v>0</v>
      </c>
      <c r="BF115" s="149">
        <f>IF(U115="snížená",N115,0)</f>
        <v>0</v>
      </c>
      <c r="BG115" s="149">
        <f>IF(U115="zákl. přenesená",N115,0)</f>
        <v>0</v>
      </c>
      <c r="BH115" s="149">
        <f>IF(U115="sníž. přenesená",N115,0)</f>
        <v>0</v>
      </c>
      <c r="BI115" s="149">
        <f>IF(U115="nulová",N115,0)</f>
        <v>0</v>
      </c>
      <c r="BJ115" s="21" t="s">
        <v>85</v>
      </c>
      <c r="BK115" s="149">
        <f>ROUND(L115*K115,2)</f>
        <v>0</v>
      </c>
      <c r="BL115" s="21" t="s">
        <v>734</v>
      </c>
      <c r="BM115" s="21" t="s">
        <v>737</v>
      </c>
    </row>
    <row r="116" spans="2:65" s="1" customFormat="1" ht="16.5" customHeight="1">
      <c r="B116" s="140"/>
      <c r="C116" s="141">
        <v>2</v>
      </c>
      <c r="D116" s="141" t="s">
        <v>164</v>
      </c>
      <c r="E116" s="142" t="s">
        <v>738</v>
      </c>
      <c r="F116" s="225" t="s">
        <v>739</v>
      </c>
      <c r="G116" s="225"/>
      <c r="H116" s="225"/>
      <c r="I116" s="225"/>
      <c r="J116" s="143" t="s">
        <v>733</v>
      </c>
      <c r="K116" s="144">
        <v>1</v>
      </c>
      <c r="L116" s="226"/>
      <c r="M116" s="226"/>
      <c r="N116" s="226">
        <f>ROUND(L116*K116,2)</f>
        <v>0</v>
      </c>
      <c r="O116" s="226"/>
      <c r="P116" s="226"/>
      <c r="Q116" s="226"/>
      <c r="R116" s="145"/>
      <c r="T116" s="146" t="s">
        <v>5</v>
      </c>
      <c r="U116" s="43" t="s">
        <v>42</v>
      </c>
      <c r="V116" s="147">
        <v>0</v>
      </c>
      <c r="W116" s="147">
        <f>V116*K116</f>
        <v>0</v>
      </c>
      <c r="X116" s="147">
        <v>0</v>
      </c>
      <c r="Y116" s="147">
        <f>X116*K116</f>
        <v>0</v>
      </c>
      <c r="Z116" s="147">
        <v>0</v>
      </c>
      <c r="AA116" s="148">
        <f>Z116*K116</f>
        <v>0</v>
      </c>
      <c r="AR116" s="21" t="s">
        <v>734</v>
      </c>
      <c r="AT116" s="21" t="s">
        <v>164</v>
      </c>
      <c r="AU116" s="21" t="s">
        <v>122</v>
      </c>
      <c r="AY116" s="21" t="s">
        <v>163</v>
      </c>
      <c r="BE116" s="149">
        <f>IF(U116="základní",N116,0)</f>
        <v>0</v>
      </c>
      <c r="BF116" s="149">
        <f>IF(U116="snížená",N116,0)</f>
        <v>0</v>
      </c>
      <c r="BG116" s="149">
        <f>IF(U116="zákl. přenesená",N116,0)</f>
        <v>0</v>
      </c>
      <c r="BH116" s="149">
        <f>IF(U116="sníž. přenesená",N116,0)</f>
        <v>0</v>
      </c>
      <c r="BI116" s="149">
        <f>IF(U116="nulová",N116,0)</f>
        <v>0</v>
      </c>
      <c r="BJ116" s="21" t="s">
        <v>85</v>
      </c>
      <c r="BK116" s="149">
        <f>ROUND(L116*K116,2)</f>
        <v>0</v>
      </c>
      <c r="BL116" s="21" t="s">
        <v>734</v>
      </c>
      <c r="BM116" s="21" t="s">
        <v>740</v>
      </c>
    </row>
    <row r="117" spans="2:65" s="9" customFormat="1" ht="29.85" customHeight="1">
      <c r="B117" s="129"/>
      <c r="C117" s="130"/>
      <c r="D117" s="139" t="s">
        <v>732</v>
      </c>
      <c r="E117" s="139"/>
      <c r="F117" s="139"/>
      <c r="G117" s="139"/>
      <c r="H117" s="139"/>
      <c r="I117" s="139"/>
      <c r="J117" s="139"/>
      <c r="K117" s="139"/>
      <c r="L117" s="139"/>
      <c r="M117" s="139"/>
      <c r="N117" s="239">
        <f>BK117</f>
        <v>0</v>
      </c>
      <c r="O117" s="240"/>
      <c r="P117" s="240"/>
      <c r="Q117" s="240"/>
      <c r="R117" s="132"/>
      <c r="T117" s="133"/>
      <c r="U117" s="130"/>
      <c r="V117" s="130"/>
      <c r="W117" s="134">
        <f>SUM(W118:W125)</f>
        <v>0</v>
      </c>
      <c r="X117" s="130"/>
      <c r="Y117" s="134">
        <f>SUM(Y118:Y125)</f>
        <v>0</v>
      </c>
      <c r="Z117" s="130"/>
      <c r="AA117" s="135">
        <f>SUM(AA118:AA125)</f>
        <v>0</v>
      </c>
      <c r="AR117" s="136" t="s">
        <v>194</v>
      </c>
      <c r="AT117" s="137" t="s">
        <v>76</v>
      </c>
      <c r="AU117" s="137" t="s">
        <v>85</v>
      </c>
      <c r="AY117" s="136" t="s">
        <v>163</v>
      </c>
      <c r="BK117" s="138">
        <f>SUM(BK118:BK125)</f>
        <v>0</v>
      </c>
    </row>
    <row r="118" spans="2:65" s="1" customFormat="1" ht="16.5" customHeight="1">
      <c r="B118" s="140"/>
      <c r="C118" s="141">
        <v>3</v>
      </c>
      <c r="D118" s="141" t="s">
        <v>164</v>
      </c>
      <c r="E118" s="142" t="s">
        <v>741</v>
      </c>
      <c r="F118" s="225" t="s">
        <v>742</v>
      </c>
      <c r="G118" s="225"/>
      <c r="H118" s="225"/>
      <c r="I118" s="225"/>
      <c r="J118" s="143" t="s">
        <v>733</v>
      </c>
      <c r="K118" s="144">
        <v>1</v>
      </c>
      <c r="L118" s="226"/>
      <c r="M118" s="226"/>
      <c r="N118" s="226">
        <f t="shared" ref="N118:N125" si="0">ROUND(L118*K118,2)</f>
        <v>0</v>
      </c>
      <c r="O118" s="226"/>
      <c r="P118" s="226"/>
      <c r="Q118" s="226"/>
      <c r="R118" s="145"/>
      <c r="T118" s="146" t="s">
        <v>5</v>
      </c>
      <c r="U118" s="43" t="s">
        <v>42</v>
      </c>
      <c r="V118" s="147">
        <v>0</v>
      </c>
      <c r="W118" s="147">
        <f t="shared" ref="W118:W125" si="1">V118*K118</f>
        <v>0</v>
      </c>
      <c r="X118" s="147">
        <v>0</v>
      </c>
      <c r="Y118" s="147">
        <f t="shared" ref="Y118:Y125" si="2">X118*K118</f>
        <v>0</v>
      </c>
      <c r="Z118" s="147">
        <v>0</v>
      </c>
      <c r="AA118" s="148">
        <f t="shared" ref="AA118:AA125" si="3">Z118*K118</f>
        <v>0</v>
      </c>
      <c r="AR118" s="21" t="s">
        <v>734</v>
      </c>
      <c r="AT118" s="21" t="s">
        <v>164</v>
      </c>
      <c r="AU118" s="21" t="s">
        <v>122</v>
      </c>
      <c r="AY118" s="21" t="s">
        <v>163</v>
      </c>
      <c r="BE118" s="149">
        <f t="shared" ref="BE118:BE125" si="4">IF(U118="základní",N118,0)</f>
        <v>0</v>
      </c>
      <c r="BF118" s="149">
        <f t="shared" ref="BF118:BF125" si="5">IF(U118="snížená",N118,0)</f>
        <v>0</v>
      </c>
      <c r="BG118" s="149">
        <f t="shared" ref="BG118:BG125" si="6">IF(U118="zákl. přenesená",N118,0)</f>
        <v>0</v>
      </c>
      <c r="BH118" s="149">
        <f t="shared" ref="BH118:BH125" si="7">IF(U118="sníž. přenesená",N118,0)</f>
        <v>0</v>
      </c>
      <c r="BI118" s="149">
        <f t="shared" ref="BI118:BI125" si="8">IF(U118="nulová",N118,0)</f>
        <v>0</v>
      </c>
      <c r="BJ118" s="21" t="s">
        <v>85</v>
      </c>
      <c r="BK118" s="149">
        <f t="shared" ref="BK118:BK125" si="9">ROUND(L118*K118,2)</f>
        <v>0</v>
      </c>
      <c r="BL118" s="21" t="s">
        <v>734</v>
      </c>
      <c r="BM118" s="21" t="s">
        <v>743</v>
      </c>
    </row>
    <row r="119" spans="2:65" s="1" customFormat="1" ht="16.5" customHeight="1">
      <c r="B119" s="140"/>
      <c r="C119" s="141">
        <v>4</v>
      </c>
      <c r="D119" s="141" t="s">
        <v>164</v>
      </c>
      <c r="E119" s="142" t="s">
        <v>744</v>
      </c>
      <c r="F119" s="225" t="s">
        <v>745</v>
      </c>
      <c r="G119" s="225"/>
      <c r="H119" s="225"/>
      <c r="I119" s="225"/>
      <c r="J119" s="143" t="s">
        <v>733</v>
      </c>
      <c r="K119" s="144">
        <v>1</v>
      </c>
      <c r="L119" s="226"/>
      <c r="M119" s="226"/>
      <c r="N119" s="226">
        <f t="shared" si="0"/>
        <v>0</v>
      </c>
      <c r="O119" s="226"/>
      <c r="P119" s="226"/>
      <c r="Q119" s="226"/>
      <c r="R119" s="145"/>
      <c r="T119" s="146" t="s">
        <v>5</v>
      </c>
      <c r="U119" s="43" t="s">
        <v>42</v>
      </c>
      <c r="V119" s="147">
        <v>0</v>
      </c>
      <c r="W119" s="147">
        <f t="shared" si="1"/>
        <v>0</v>
      </c>
      <c r="X119" s="147">
        <v>0</v>
      </c>
      <c r="Y119" s="147">
        <f t="shared" si="2"/>
        <v>0</v>
      </c>
      <c r="Z119" s="147">
        <v>0</v>
      </c>
      <c r="AA119" s="148">
        <f t="shared" si="3"/>
        <v>0</v>
      </c>
      <c r="AR119" s="21" t="s">
        <v>734</v>
      </c>
      <c r="AT119" s="21" t="s">
        <v>164</v>
      </c>
      <c r="AU119" s="21" t="s">
        <v>122</v>
      </c>
      <c r="AY119" s="21" t="s">
        <v>163</v>
      </c>
      <c r="BE119" s="149">
        <f t="shared" si="4"/>
        <v>0</v>
      </c>
      <c r="BF119" s="149">
        <f t="shared" si="5"/>
        <v>0</v>
      </c>
      <c r="BG119" s="149">
        <f t="shared" si="6"/>
        <v>0</v>
      </c>
      <c r="BH119" s="149">
        <f t="shared" si="7"/>
        <v>0</v>
      </c>
      <c r="BI119" s="149">
        <f t="shared" si="8"/>
        <v>0</v>
      </c>
      <c r="BJ119" s="21" t="s">
        <v>85</v>
      </c>
      <c r="BK119" s="149">
        <f t="shared" si="9"/>
        <v>0</v>
      </c>
      <c r="BL119" s="21" t="s">
        <v>734</v>
      </c>
      <c r="BM119" s="21" t="s">
        <v>746</v>
      </c>
    </row>
    <row r="120" spans="2:65" s="1" customFormat="1" ht="16.5" customHeight="1">
      <c r="B120" s="140"/>
      <c r="C120" s="141">
        <v>5</v>
      </c>
      <c r="D120" s="141" t="s">
        <v>164</v>
      </c>
      <c r="E120" s="142" t="s">
        <v>747</v>
      </c>
      <c r="F120" s="225" t="s">
        <v>748</v>
      </c>
      <c r="G120" s="225"/>
      <c r="H120" s="225"/>
      <c r="I120" s="225"/>
      <c r="J120" s="143" t="s">
        <v>733</v>
      </c>
      <c r="K120" s="144">
        <v>1</v>
      </c>
      <c r="L120" s="226"/>
      <c r="M120" s="226"/>
      <c r="N120" s="226">
        <f t="shared" si="0"/>
        <v>0</v>
      </c>
      <c r="O120" s="226"/>
      <c r="P120" s="226"/>
      <c r="Q120" s="226"/>
      <c r="R120" s="145"/>
      <c r="T120" s="146" t="s">
        <v>5</v>
      </c>
      <c r="U120" s="43" t="s">
        <v>42</v>
      </c>
      <c r="V120" s="147">
        <v>0</v>
      </c>
      <c r="W120" s="147">
        <f t="shared" si="1"/>
        <v>0</v>
      </c>
      <c r="X120" s="147">
        <v>0</v>
      </c>
      <c r="Y120" s="147">
        <f t="shared" si="2"/>
        <v>0</v>
      </c>
      <c r="Z120" s="147">
        <v>0</v>
      </c>
      <c r="AA120" s="148">
        <f t="shared" si="3"/>
        <v>0</v>
      </c>
      <c r="AR120" s="21" t="s">
        <v>734</v>
      </c>
      <c r="AT120" s="21" t="s">
        <v>164</v>
      </c>
      <c r="AU120" s="21" t="s">
        <v>122</v>
      </c>
      <c r="AY120" s="21" t="s">
        <v>163</v>
      </c>
      <c r="BE120" s="149">
        <f t="shared" si="4"/>
        <v>0</v>
      </c>
      <c r="BF120" s="149">
        <f t="shared" si="5"/>
        <v>0</v>
      </c>
      <c r="BG120" s="149">
        <f t="shared" si="6"/>
        <v>0</v>
      </c>
      <c r="BH120" s="149">
        <f t="shared" si="7"/>
        <v>0</v>
      </c>
      <c r="BI120" s="149">
        <f t="shared" si="8"/>
        <v>0</v>
      </c>
      <c r="BJ120" s="21" t="s">
        <v>85</v>
      </c>
      <c r="BK120" s="149">
        <f t="shared" si="9"/>
        <v>0</v>
      </c>
      <c r="BL120" s="21" t="s">
        <v>734</v>
      </c>
      <c r="BM120" s="21" t="s">
        <v>749</v>
      </c>
    </row>
    <row r="121" spans="2:65" s="1" customFormat="1" ht="25.5" customHeight="1">
      <c r="B121" s="140"/>
      <c r="C121" s="141">
        <v>6</v>
      </c>
      <c r="D121" s="141" t="s">
        <v>164</v>
      </c>
      <c r="E121" s="142" t="s">
        <v>750</v>
      </c>
      <c r="F121" s="225" t="s">
        <v>751</v>
      </c>
      <c r="G121" s="225"/>
      <c r="H121" s="225"/>
      <c r="I121" s="225"/>
      <c r="J121" s="143" t="s">
        <v>733</v>
      </c>
      <c r="K121" s="144">
        <v>1</v>
      </c>
      <c r="L121" s="226"/>
      <c r="M121" s="226"/>
      <c r="N121" s="226">
        <f t="shared" si="0"/>
        <v>0</v>
      </c>
      <c r="O121" s="226"/>
      <c r="P121" s="226"/>
      <c r="Q121" s="226"/>
      <c r="R121" s="145"/>
      <c r="T121" s="146" t="s">
        <v>5</v>
      </c>
      <c r="U121" s="43" t="s">
        <v>42</v>
      </c>
      <c r="V121" s="147">
        <v>0</v>
      </c>
      <c r="W121" s="147">
        <f t="shared" si="1"/>
        <v>0</v>
      </c>
      <c r="X121" s="147">
        <v>0</v>
      </c>
      <c r="Y121" s="147">
        <f t="shared" si="2"/>
        <v>0</v>
      </c>
      <c r="Z121" s="147">
        <v>0</v>
      </c>
      <c r="AA121" s="148">
        <f t="shared" si="3"/>
        <v>0</v>
      </c>
      <c r="AR121" s="21" t="s">
        <v>734</v>
      </c>
      <c r="AT121" s="21" t="s">
        <v>164</v>
      </c>
      <c r="AU121" s="21" t="s">
        <v>122</v>
      </c>
      <c r="AY121" s="21" t="s">
        <v>163</v>
      </c>
      <c r="BE121" s="149">
        <f t="shared" si="4"/>
        <v>0</v>
      </c>
      <c r="BF121" s="149">
        <f t="shared" si="5"/>
        <v>0</v>
      </c>
      <c r="BG121" s="149">
        <f t="shared" si="6"/>
        <v>0</v>
      </c>
      <c r="BH121" s="149">
        <f t="shared" si="7"/>
        <v>0</v>
      </c>
      <c r="BI121" s="149">
        <f t="shared" si="8"/>
        <v>0</v>
      </c>
      <c r="BJ121" s="21" t="s">
        <v>85</v>
      </c>
      <c r="BK121" s="149">
        <f t="shared" si="9"/>
        <v>0</v>
      </c>
      <c r="BL121" s="21" t="s">
        <v>734</v>
      </c>
      <c r="BM121" s="21" t="s">
        <v>752</v>
      </c>
    </row>
    <row r="122" spans="2:65" s="1" customFormat="1" ht="16.5" customHeight="1">
      <c r="B122" s="140"/>
      <c r="C122" s="141">
        <v>7</v>
      </c>
      <c r="D122" s="141" t="s">
        <v>164</v>
      </c>
      <c r="E122" s="142" t="s">
        <v>753</v>
      </c>
      <c r="F122" s="225" t="s">
        <v>754</v>
      </c>
      <c r="G122" s="225"/>
      <c r="H122" s="225"/>
      <c r="I122" s="225"/>
      <c r="J122" s="143" t="s">
        <v>733</v>
      </c>
      <c r="K122" s="144">
        <v>1</v>
      </c>
      <c r="L122" s="226"/>
      <c r="M122" s="226"/>
      <c r="N122" s="226">
        <f t="shared" si="0"/>
        <v>0</v>
      </c>
      <c r="O122" s="226"/>
      <c r="P122" s="226"/>
      <c r="Q122" s="226"/>
      <c r="R122" s="145"/>
      <c r="T122" s="146" t="s">
        <v>5</v>
      </c>
      <c r="U122" s="43" t="s">
        <v>42</v>
      </c>
      <c r="V122" s="147">
        <v>0</v>
      </c>
      <c r="W122" s="147">
        <f t="shared" si="1"/>
        <v>0</v>
      </c>
      <c r="X122" s="147">
        <v>0</v>
      </c>
      <c r="Y122" s="147">
        <f t="shared" si="2"/>
        <v>0</v>
      </c>
      <c r="Z122" s="147">
        <v>0</v>
      </c>
      <c r="AA122" s="148">
        <f t="shared" si="3"/>
        <v>0</v>
      </c>
      <c r="AR122" s="21" t="s">
        <v>734</v>
      </c>
      <c r="AT122" s="21" t="s">
        <v>164</v>
      </c>
      <c r="AU122" s="21" t="s">
        <v>122</v>
      </c>
      <c r="AY122" s="21" t="s">
        <v>163</v>
      </c>
      <c r="BE122" s="149">
        <f t="shared" si="4"/>
        <v>0</v>
      </c>
      <c r="BF122" s="149">
        <f t="shared" si="5"/>
        <v>0</v>
      </c>
      <c r="BG122" s="149">
        <f t="shared" si="6"/>
        <v>0</v>
      </c>
      <c r="BH122" s="149">
        <f t="shared" si="7"/>
        <v>0</v>
      </c>
      <c r="BI122" s="149">
        <f t="shared" si="8"/>
        <v>0</v>
      </c>
      <c r="BJ122" s="21" t="s">
        <v>85</v>
      </c>
      <c r="BK122" s="149">
        <f t="shared" si="9"/>
        <v>0</v>
      </c>
      <c r="BL122" s="21" t="s">
        <v>734</v>
      </c>
      <c r="BM122" s="21" t="s">
        <v>755</v>
      </c>
    </row>
    <row r="123" spans="2:65" s="1" customFormat="1" ht="25.5" customHeight="1">
      <c r="B123" s="140"/>
      <c r="C123" s="141">
        <v>8</v>
      </c>
      <c r="D123" s="141" t="s">
        <v>164</v>
      </c>
      <c r="E123" s="142" t="s">
        <v>756</v>
      </c>
      <c r="F123" s="225" t="s">
        <v>757</v>
      </c>
      <c r="G123" s="225"/>
      <c r="H123" s="225"/>
      <c r="I123" s="225"/>
      <c r="J123" s="143" t="s">
        <v>733</v>
      </c>
      <c r="K123" s="144">
        <v>1</v>
      </c>
      <c r="L123" s="226"/>
      <c r="M123" s="226"/>
      <c r="N123" s="226">
        <f t="shared" si="0"/>
        <v>0</v>
      </c>
      <c r="O123" s="226"/>
      <c r="P123" s="226"/>
      <c r="Q123" s="226"/>
      <c r="R123" s="145"/>
      <c r="T123" s="146" t="s">
        <v>5</v>
      </c>
      <c r="U123" s="43" t="s">
        <v>42</v>
      </c>
      <c r="V123" s="147">
        <v>0</v>
      </c>
      <c r="W123" s="147">
        <f t="shared" si="1"/>
        <v>0</v>
      </c>
      <c r="X123" s="147">
        <v>0</v>
      </c>
      <c r="Y123" s="147">
        <f t="shared" si="2"/>
        <v>0</v>
      </c>
      <c r="Z123" s="147">
        <v>0</v>
      </c>
      <c r="AA123" s="148">
        <f t="shared" si="3"/>
        <v>0</v>
      </c>
      <c r="AR123" s="21" t="s">
        <v>734</v>
      </c>
      <c r="AT123" s="21" t="s">
        <v>164</v>
      </c>
      <c r="AU123" s="21" t="s">
        <v>122</v>
      </c>
      <c r="AY123" s="21" t="s">
        <v>163</v>
      </c>
      <c r="BE123" s="149">
        <f t="shared" si="4"/>
        <v>0</v>
      </c>
      <c r="BF123" s="149">
        <f t="shared" si="5"/>
        <v>0</v>
      </c>
      <c r="BG123" s="149">
        <f t="shared" si="6"/>
        <v>0</v>
      </c>
      <c r="BH123" s="149">
        <f t="shared" si="7"/>
        <v>0</v>
      </c>
      <c r="BI123" s="149">
        <f t="shared" si="8"/>
        <v>0</v>
      </c>
      <c r="BJ123" s="21" t="s">
        <v>85</v>
      </c>
      <c r="BK123" s="149">
        <f t="shared" si="9"/>
        <v>0</v>
      </c>
      <c r="BL123" s="21" t="s">
        <v>734</v>
      </c>
      <c r="BM123" s="21" t="s">
        <v>758</v>
      </c>
    </row>
    <row r="124" spans="2:65" s="1" customFormat="1" ht="16.5" customHeight="1">
      <c r="B124" s="140"/>
      <c r="C124" s="141">
        <v>9</v>
      </c>
      <c r="D124" s="141" t="s">
        <v>164</v>
      </c>
      <c r="E124" s="142" t="s">
        <v>759</v>
      </c>
      <c r="F124" s="225" t="s">
        <v>760</v>
      </c>
      <c r="G124" s="225"/>
      <c r="H124" s="225"/>
      <c r="I124" s="225"/>
      <c r="J124" s="143" t="s">
        <v>733</v>
      </c>
      <c r="K124" s="144">
        <v>1</v>
      </c>
      <c r="L124" s="226"/>
      <c r="M124" s="226"/>
      <c r="N124" s="226">
        <f t="shared" si="0"/>
        <v>0</v>
      </c>
      <c r="O124" s="226"/>
      <c r="P124" s="226"/>
      <c r="Q124" s="226"/>
      <c r="R124" s="145"/>
      <c r="T124" s="146" t="s">
        <v>5</v>
      </c>
      <c r="U124" s="43" t="s">
        <v>42</v>
      </c>
      <c r="V124" s="147">
        <v>0</v>
      </c>
      <c r="W124" s="147">
        <f t="shared" si="1"/>
        <v>0</v>
      </c>
      <c r="X124" s="147">
        <v>0</v>
      </c>
      <c r="Y124" s="147">
        <f t="shared" si="2"/>
        <v>0</v>
      </c>
      <c r="Z124" s="147">
        <v>0</v>
      </c>
      <c r="AA124" s="148">
        <f t="shared" si="3"/>
        <v>0</v>
      </c>
      <c r="AR124" s="21" t="s">
        <v>734</v>
      </c>
      <c r="AT124" s="21" t="s">
        <v>164</v>
      </c>
      <c r="AU124" s="21" t="s">
        <v>122</v>
      </c>
      <c r="AY124" s="21" t="s">
        <v>163</v>
      </c>
      <c r="BE124" s="149">
        <f t="shared" si="4"/>
        <v>0</v>
      </c>
      <c r="BF124" s="149">
        <f t="shared" si="5"/>
        <v>0</v>
      </c>
      <c r="BG124" s="149">
        <f t="shared" si="6"/>
        <v>0</v>
      </c>
      <c r="BH124" s="149">
        <f t="shared" si="7"/>
        <v>0</v>
      </c>
      <c r="BI124" s="149">
        <f t="shared" si="8"/>
        <v>0</v>
      </c>
      <c r="BJ124" s="21" t="s">
        <v>85</v>
      </c>
      <c r="BK124" s="149">
        <f t="shared" si="9"/>
        <v>0</v>
      </c>
      <c r="BL124" s="21" t="s">
        <v>734</v>
      </c>
      <c r="BM124" s="21" t="s">
        <v>761</v>
      </c>
    </row>
    <row r="125" spans="2:65" s="1" customFormat="1" ht="16.5" customHeight="1">
      <c r="B125" s="140"/>
      <c r="C125" s="141">
        <v>10</v>
      </c>
      <c r="D125" s="141" t="s">
        <v>164</v>
      </c>
      <c r="E125" s="142" t="s">
        <v>762</v>
      </c>
      <c r="F125" s="225" t="s">
        <v>763</v>
      </c>
      <c r="G125" s="225"/>
      <c r="H125" s="225"/>
      <c r="I125" s="225"/>
      <c r="J125" s="143" t="s">
        <v>733</v>
      </c>
      <c r="K125" s="144">
        <v>1</v>
      </c>
      <c r="L125" s="226"/>
      <c r="M125" s="226"/>
      <c r="N125" s="226">
        <f t="shared" si="0"/>
        <v>0</v>
      </c>
      <c r="O125" s="226"/>
      <c r="P125" s="226"/>
      <c r="Q125" s="226"/>
      <c r="R125" s="145"/>
      <c r="T125" s="146" t="s">
        <v>5</v>
      </c>
      <c r="U125" s="43" t="s">
        <v>42</v>
      </c>
      <c r="V125" s="147">
        <v>0</v>
      </c>
      <c r="W125" s="147">
        <f t="shared" si="1"/>
        <v>0</v>
      </c>
      <c r="X125" s="147">
        <v>0</v>
      </c>
      <c r="Y125" s="147">
        <f t="shared" si="2"/>
        <v>0</v>
      </c>
      <c r="Z125" s="147">
        <v>0</v>
      </c>
      <c r="AA125" s="148">
        <f t="shared" si="3"/>
        <v>0</v>
      </c>
      <c r="AR125" s="21" t="s">
        <v>734</v>
      </c>
      <c r="AT125" s="21" t="s">
        <v>164</v>
      </c>
      <c r="AU125" s="21" t="s">
        <v>122</v>
      </c>
      <c r="AY125" s="21" t="s">
        <v>163</v>
      </c>
      <c r="BE125" s="149">
        <f t="shared" si="4"/>
        <v>0</v>
      </c>
      <c r="BF125" s="149">
        <f t="shared" si="5"/>
        <v>0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21" t="s">
        <v>85</v>
      </c>
      <c r="BK125" s="149">
        <f t="shared" si="9"/>
        <v>0</v>
      </c>
      <c r="BL125" s="21" t="s">
        <v>734</v>
      </c>
      <c r="BM125" s="21" t="s">
        <v>764</v>
      </c>
    </row>
    <row r="126" spans="2:65" s="1" customFormat="1" ht="6.95" customHeight="1">
      <c r="B126" s="58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60"/>
    </row>
  </sheetData>
  <mergeCells count="87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3:Q93"/>
    <mergeCell ref="L95:Q95"/>
    <mergeCell ref="C101:Q101"/>
    <mergeCell ref="F103:P103"/>
    <mergeCell ref="F104:P104"/>
    <mergeCell ref="M106:P106"/>
    <mergeCell ref="M108:Q108"/>
    <mergeCell ref="M109:Q109"/>
    <mergeCell ref="F111:I111"/>
    <mergeCell ref="L111:M111"/>
    <mergeCell ref="N111:Q111"/>
    <mergeCell ref="F115:I115"/>
    <mergeCell ref="L115:M115"/>
    <mergeCell ref="N115:Q115"/>
    <mergeCell ref="F116:I116"/>
    <mergeCell ref="L116:M116"/>
    <mergeCell ref="N116:Q116"/>
    <mergeCell ref="L122:M122"/>
    <mergeCell ref="N122:Q122"/>
    <mergeCell ref="F123:I123"/>
    <mergeCell ref="L123:M123"/>
    <mergeCell ref="N123:Q123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H1:K1"/>
    <mergeCell ref="S2:AC2"/>
    <mergeCell ref="N112:Q112"/>
    <mergeCell ref="N113:Q113"/>
    <mergeCell ref="N114:Q114"/>
    <mergeCell ref="N117:Q117"/>
    <mergeCell ref="F124:I124"/>
    <mergeCell ref="L124:M124"/>
    <mergeCell ref="N124:Q124"/>
    <mergeCell ref="F125:I125"/>
    <mergeCell ref="L125:M125"/>
    <mergeCell ref="N125:Q125"/>
    <mergeCell ref="F121:I121"/>
    <mergeCell ref="L121:M121"/>
    <mergeCell ref="N121:Q121"/>
    <mergeCell ref="F122:I122"/>
  </mergeCells>
  <hyperlinks>
    <hyperlink ref="F1:G1" location="C2" display="1) Krycí list rozpočtu"/>
    <hyperlink ref="H1:K1" location="C86" display="2) Rekapitulace rozpočtu"/>
    <hyperlink ref="L1" location="C11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19"/>
  <sheetViews>
    <sheetView showGridLines="0" workbookViewId="0">
      <pane ySplit="1" topLeftCell="A106" activePane="bottomLeft" state="frozen"/>
      <selection pane="bottomLeft" activeCell="AE406" sqref="AE40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117</v>
      </c>
      <c r="G1" s="16"/>
      <c r="H1" s="224" t="s">
        <v>118</v>
      </c>
      <c r="I1" s="224"/>
      <c r="J1" s="224"/>
      <c r="K1" s="224"/>
      <c r="L1" s="16" t="s">
        <v>119</v>
      </c>
      <c r="M1" s="14"/>
      <c r="N1" s="14"/>
      <c r="O1" s="15" t="s">
        <v>120</v>
      </c>
      <c r="P1" s="14"/>
      <c r="Q1" s="14"/>
      <c r="R1" s="14"/>
      <c r="S1" s="16" t="s">
        <v>121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86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122</v>
      </c>
    </row>
    <row r="4" spans="1:66" ht="36.950000000000003" customHeight="1">
      <c r="B4" s="25"/>
      <c r="C4" s="210" t="s">
        <v>123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9" t="str">
        <f>'Rekapitulace stavby'!K6</f>
        <v>Oblastní nemocnice Náchod - UTZ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7"/>
      <c r="R6" s="26"/>
    </row>
    <row r="7" spans="1:66" s="1" customFormat="1" ht="32.85" customHeight="1">
      <c r="B7" s="34"/>
      <c r="C7" s="35"/>
      <c r="D7" s="30" t="s">
        <v>124</v>
      </c>
      <c r="E7" s="35"/>
      <c r="F7" s="222" t="s">
        <v>125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52" t="str">
        <f>'Rekapitulace stavby'!AN8</f>
        <v>10. 11. 2017</v>
      </c>
      <c r="P9" s="252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21" t="s">
        <v>5</v>
      </c>
      <c r="P11" s="221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21" t="s">
        <v>5</v>
      </c>
      <c r="P12" s="221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21" t="str">
        <f>IF('Rekapitulace stavby'!AN13="","",'Rekapitulace stavby'!AN13)</f>
        <v/>
      </c>
      <c r="P14" s="221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21" t="str">
        <f>IF('Rekapitulace stavby'!AN14="","",'Rekapitulace stavby'!AN14)</f>
        <v/>
      </c>
      <c r="P15" s="221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21" t="s">
        <v>5</v>
      </c>
      <c r="P17" s="221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21" t="s">
        <v>5</v>
      </c>
      <c r="P18" s="221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21" t="s">
        <v>35</v>
      </c>
      <c r="P20" s="221"/>
      <c r="Q20" s="35"/>
      <c r="R20" s="36"/>
    </row>
    <row r="21" spans="2:18" s="1" customFormat="1" ht="18" customHeight="1">
      <c r="B21" s="34"/>
      <c r="C21" s="35"/>
      <c r="D21" s="35"/>
      <c r="E21" s="29" t="s">
        <v>36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21" t="s">
        <v>5</v>
      </c>
      <c r="P21" s="221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3" t="s">
        <v>5</v>
      </c>
      <c r="F24" s="223"/>
      <c r="G24" s="223"/>
      <c r="H24" s="223"/>
      <c r="I24" s="223"/>
      <c r="J24" s="223"/>
      <c r="K24" s="223"/>
      <c r="L24" s="223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126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127</v>
      </c>
      <c r="E28" s="35"/>
      <c r="F28" s="35"/>
      <c r="G28" s="35"/>
      <c r="H28" s="35"/>
      <c r="I28" s="35"/>
      <c r="J28" s="35"/>
      <c r="K28" s="35"/>
      <c r="L28" s="35"/>
      <c r="M28" s="197">
        <f>N105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40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51"/>
      <c r="O30" s="251"/>
      <c r="P30" s="251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0.21</v>
      </c>
      <c r="G32" s="107" t="s">
        <v>43</v>
      </c>
      <c r="H32" s="262">
        <f>ROUND((SUM(BE105:BE106)+SUM(BE124:BE418)), 2)</f>
        <v>0</v>
      </c>
      <c r="I32" s="251"/>
      <c r="J32" s="251"/>
      <c r="K32" s="35"/>
      <c r="L32" s="35"/>
      <c r="M32" s="262">
        <f>ROUND(ROUND((SUM(BE105:BE106)+SUM(BE124:BE418)), 2)*F32, 2)</f>
        <v>0</v>
      </c>
      <c r="N32" s="251"/>
      <c r="O32" s="251"/>
      <c r="P32" s="251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0.15</v>
      </c>
      <c r="G33" s="107" t="s">
        <v>43</v>
      </c>
      <c r="H33" s="262">
        <f>ROUND((SUM(BF105:BF106)+SUM(BF124:BF418)), 2)</f>
        <v>0</v>
      </c>
      <c r="I33" s="251"/>
      <c r="J33" s="251"/>
      <c r="K33" s="35"/>
      <c r="L33" s="35"/>
      <c r="M33" s="262">
        <f>ROUND(ROUND((SUM(BF105:BF106)+SUM(BF124:BF418)), 2)*F33, 2)</f>
        <v>0</v>
      </c>
      <c r="N33" s="251"/>
      <c r="O33" s="251"/>
      <c r="P33" s="251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0.21</v>
      </c>
      <c r="G34" s="107" t="s">
        <v>43</v>
      </c>
      <c r="H34" s="262">
        <f>ROUND((SUM(BG105:BG106)+SUM(BG124:BG418)), 2)</f>
        <v>0</v>
      </c>
      <c r="I34" s="251"/>
      <c r="J34" s="251"/>
      <c r="K34" s="35"/>
      <c r="L34" s="35"/>
      <c r="M34" s="262">
        <v>0</v>
      </c>
      <c r="N34" s="251"/>
      <c r="O34" s="251"/>
      <c r="P34" s="251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0.15</v>
      </c>
      <c r="G35" s="107" t="s">
        <v>43</v>
      </c>
      <c r="H35" s="262">
        <f>ROUND((SUM(BH105:BH106)+SUM(BH124:BH418)), 2)</f>
        <v>0</v>
      </c>
      <c r="I35" s="251"/>
      <c r="J35" s="251"/>
      <c r="K35" s="35"/>
      <c r="L35" s="35"/>
      <c r="M35" s="262">
        <v>0</v>
      </c>
      <c r="N35" s="251"/>
      <c r="O35" s="251"/>
      <c r="P35" s="251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07" t="s">
        <v>43</v>
      </c>
      <c r="H36" s="262">
        <f>ROUND((SUM(BI105:BI106)+SUM(BI124:BI418)), 2)</f>
        <v>0</v>
      </c>
      <c r="I36" s="251"/>
      <c r="J36" s="251"/>
      <c r="K36" s="35"/>
      <c r="L36" s="35"/>
      <c r="M36" s="262">
        <v>0</v>
      </c>
      <c r="N36" s="251"/>
      <c r="O36" s="251"/>
      <c r="P36" s="251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48</v>
      </c>
      <c r="E38" s="74"/>
      <c r="F38" s="74"/>
      <c r="G38" s="109" t="s">
        <v>49</v>
      </c>
      <c r="H38" s="110" t="s">
        <v>50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0" t="s">
        <v>128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9" t="str">
        <f>F6</f>
        <v>Oblastní nemocnice Náchod - UTZ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5"/>
      <c r="R78" s="36"/>
    </row>
    <row r="79" spans="2:18" s="1" customFormat="1" ht="36.950000000000003" customHeight="1">
      <c r="B79" s="34"/>
      <c r="C79" s="68" t="s">
        <v>124</v>
      </c>
      <c r="D79" s="35"/>
      <c r="E79" s="35"/>
      <c r="F79" s="212" t="str">
        <f>F7</f>
        <v>01 - Budova A- 2.NP</v>
      </c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>Náchod</v>
      </c>
      <c r="G81" s="35"/>
      <c r="H81" s="35"/>
      <c r="I81" s="35"/>
      <c r="J81" s="35"/>
      <c r="K81" s="31" t="s">
        <v>23</v>
      </c>
      <c r="L81" s="35"/>
      <c r="M81" s="252" t="str">
        <f>IF(O9="","",O9)</f>
        <v>10. 11. 2017</v>
      </c>
      <c r="N81" s="252"/>
      <c r="O81" s="252"/>
      <c r="P81" s="252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25</v>
      </c>
      <c r="D83" s="35"/>
      <c r="E83" s="35"/>
      <c r="F83" s="29" t="str">
        <f>E12</f>
        <v>Oblastní nemocnice Náchod</v>
      </c>
      <c r="G83" s="35"/>
      <c r="H83" s="35"/>
      <c r="I83" s="35"/>
      <c r="J83" s="35"/>
      <c r="K83" s="31" t="s">
        <v>31</v>
      </c>
      <c r="L83" s="35"/>
      <c r="M83" s="221" t="str">
        <f>E18</f>
        <v>JIKA CZ, ing Jiří Slánský</v>
      </c>
      <c r="N83" s="221"/>
      <c r="O83" s="221"/>
      <c r="P83" s="221"/>
      <c r="Q83" s="221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21" t="str">
        <f>E21</f>
        <v>Jan Petr</v>
      </c>
      <c r="N84" s="221"/>
      <c r="O84" s="221"/>
      <c r="P84" s="221"/>
      <c r="Q84" s="221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129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130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131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N124</f>
        <v>0</v>
      </c>
      <c r="O88" s="257"/>
      <c r="P88" s="257"/>
      <c r="Q88" s="257"/>
      <c r="R88" s="36"/>
      <c r="AU88" s="21" t="s">
        <v>132</v>
      </c>
    </row>
    <row r="89" spans="2:47" s="6" customFormat="1" ht="24.95" customHeight="1">
      <c r="B89" s="112"/>
      <c r="C89" s="113"/>
      <c r="D89" s="114" t="s">
        <v>133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6">
        <f>N125</f>
        <v>0</v>
      </c>
      <c r="O89" s="259"/>
      <c r="P89" s="259"/>
      <c r="Q89" s="259"/>
      <c r="R89" s="115"/>
    </row>
    <row r="90" spans="2:47" s="7" customFormat="1" ht="19.899999999999999" customHeight="1">
      <c r="B90" s="116"/>
      <c r="C90" s="117"/>
      <c r="D90" s="118" t="s">
        <v>134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5">
        <f>N126</f>
        <v>0</v>
      </c>
      <c r="O90" s="256"/>
      <c r="P90" s="256"/>
      <c r="Q90" s="256"/>
      <c r="R90" s="119"/>
    </row>
    <row r="91" spans="2:47" s="7" customFormat="1" ht="19.899999999999999" customHeight="1">
      <c r="B91" s="116"/>
      <c r="C91" s="117"/>
      <c r="D91" s="118" t="s">
        <v>135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55">
        <f>N136</f>
        <v>0</v>
      </c>
      <c r="O91" s="256"/>
      <c r="P91" s="256"/>
      <c r="Q91" s="256"/>
      <c r="R91" s="119"/>
    </row>
    <row r="92" spans="2:47" s="7" customFormat="1" ht="19.899999999999999" customHeight="1">
      <c r="B92" s="116"/>
      <c r="C92" s="117"/>
      <c r="D92" s="118" t="s">
        <v>136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55">
        <f>N176</f>
        <v>0</v>
      </c>
      <c r="O92" s="256"/>
      <c r="P92" s="256"/>
      <c r="Q92" s="256"/>
      <c r="R92" s="119"/>
    </row>
    <row r="93" spans="2:47" s="7" customFormat="1" ht="19.899999999999999" customHeight="1">
      <c r="B93" s="116"/>
      <c r="C93" s="117"/>
      <c r="D93" s="118" t="s">
        <v>137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55">
        <f>N222</f>
        <v>0</v>
      </c>
      <c r="O93" s="256"/>
      <c r="P93" s="256"/>
      <c r="Q93" s="256"/>
      <c r="R93" s="119"/>
    </row>
    <row r="94" spans="2:47" s="7" customFormat="1" ht="19.899999999999999" customHeight="1">
      <c r="B94" s="116"/>
      <c r="C94" s="117"/>
      <c r="D94" s="118" t="s">
        <v>138</v>
      </c>
      <c r="E94" s="117"/>
      <c r="F94" s="117"/>
      <c r="G94" s="117"/>
      <c r="H94" s="117"/>
      <c r="I94" s="117"/>
      <c r="J94" s="117"/>
      <c r="K94" s="117"/>
      <c r="L94" s="117"/>
      <c r="M94" s="117"/>
      <c r="N94" s="255">
        <f>N237</f>
        <v>0</v>
      </c>
      <c r="O94" s="256"/>
      <c r="P94" s="256"/>
      <c r="Q94" s="256"/>
      <c r="R94" s="119"/>
    </row>
    <row r="95" spans="2:47" s="6" customFormat="1" ht="24.95" customHeight="1">
      <c r="B95" s="112"/>
      <c r="C95" s="113"/>
      <c r="D95" s="114" t="s">
        <v>139</v>
      </c>
      <c r="E95" s="113"/>
      <c r="F95" s="113"/>
      <c r="G95" s="113"/>
      <c r="H95" s="113"/>
      <c r="I95" s="113"/>
      <c r="J95" s="113"/>
      <c r="K95" s="113"/>
      <c r="L95" s="113"/>
      <c r="M95" s="113"/>
      <c r="N95" s="236">
        <f>N239</f>
        <v>0</v>
      </c>
      <c r="O95" s="259"/>
      <c r="P95" s="259"/>
      <c r="Q95" s="259"/>
      <c r="R95" s="115"/>
    </row>
    <row r="96" spans="2:47" s="7" customFormat="1" ht="19.899999999999999" customHeight="1">
      <c r="B96" s="116"/>
      <c r="C96" s="117"/>
      <c r="D96" s="118" t="s">
        <v>140</v>
      </c>
      <c r="E96" s="117"/>
      <c r="F96" s="117"/>
      <c r="G96" s="117"/>
      <c r="H96" s="117"/>
      <c r="I96" s="117"/>
      <c r="J96" s="117"/>
      <c r="K96" s="117"/>
      <c r="L96" s="117"/>
      <c r="M96" s="117"/>
      <c r="N96" s="255">
        <f>N240</f>
        <v>0</v>
      </c>
      <c r="O96" s="256"/>
      <c r="P96" s="256"/>
      <c r="Q96" s="256"/>
      <c r="R96" s="119"/>
    </row>
    <row r="97" spans="2:21" s="7" customFormat="1" ht="19.899999999999999" customHeight="1">
      <c r="B97" s="116"/>
      <c r="C97" s="117"/>
      <c r="D97" s="118" t="s">
        <v>141</v>
      </c>
      <c r="E97" s="117"/>
      <c r="F97" s="117"/>
      <c r="G97" s="117"/>
      <c r="H97" s="117"/>
      <c r="I97" s="117"/>
      <c r="J97" s="117"/>
      <c r="K97" s="117"/>
      <c r="L97" s="117"/>
      <c r="M97" s="117"/>
      <c r="N97" s="255">
        <f>N248</f>
        <v>0</v>
      </c>
      <c r="O97" s="256"/>
      <c r="P97" s="256"/>
      <c r="Q97" s="256"/>
      <c r="R97" s="119"/>
    </row>
    <row r="98" spans="2:21" s="7" customFormat="1" ht="19.899999999999999" customHeight="1">
      <c r="B98" s="116"/>
      <c r="C98" s="117"/>
      <c r="D98" s="118" t="s">
        <v>142</v>
      </c>
      <c r="E98" s="117"/>
      <c r="F98" s="117"/>
      <c r="G98" s="117"/>
      <c r="H98" s="117"/>
      <c r="I98" s="117"/>
      <c r="J98" s="117"/>
      <c r="K98" s="117"/>
      <c r="L98" s="117"/>
      <c r="M98" s="117"/>
      <c r="N98" s="255">
        <f>N298</f>
        <v>0</v>
      </c>
      <c r="O98" s="256"/>
      <c r="P98" s="256"/>
      <c r="Q98" s="256"/>
      <c r="R98" s="119"/>
    </row>
    <row r="99" spans="2:21" s="7" customFormat="1" ht="19.899999999999999" customHeight="1">
      <c r="B99" s="116"/>
      <c r="C99" s="117"/>
      <c r="D99" s="118" t="s">
        <v>143</v>
      </c>
      <c r="E99" s="117"/>
      <c r="F99" s="117"/>
      <c r="G99" s="117"/>
      <c r="H99" s="117"/>
      <c r="I99" s="117"/>
      <c r="J99" s="117"/>
      <c r="K99" s="117"/>
      <c r="L99" s="117"/>
      <c r="M99" s="117"/>
      <c r="N99" s="255">
        <f>N324</f>
        <v>0</v>
      </c>
      <c r="O99" s="256"/>
      <c r="P99" s="256"/>
      <c r="Q99" s="256"/>
      <c r="R99" s="119"/>
    </row>
    <row r="100" spans="2:21" s="7" customFormat="1" ht="19.899999999999999" customHeight="1">
      <c r="B100" s="116"/>
      <c r="C100" s="117"/>
      <c r="D100" s="118" t="s">
        <v>144</v>
      </c>
      <c r="E100" s="117"/>
      <c r="F100" s="117"/>
      <c r="G100" s="117"/>
      <c r="H100" s="117"/>
      <c r="I100" s="117"/>
      <c r="J100" s="117"/>
      <c r="K100" s="117"/>
      <c r="L100" s="117"/>
      <c r="M100" s="117"/>
      <c r="N100" s="255">
        <f>N335</f>
        <v>0</v>
      </c>
      <c r="O100" s="256"/>
      <c r="P100" s="256"/>
      <c r="Q100" s="256"/>
      <c r="R100" s="119"/>
    </row>
    <row r="101" spans="2:21" s="7" customFormat="1" ht="19.899999999999999" customHeight="1">
      <c r="B101" s="116"/>
      <c r="C101" s="117"/>
      <c r="D101" s="118" t="s">
        <v>145</v>
      </c>
      <c r="E101" s="117"/>
      <c r="F101" s="117"/>
      <c r="G101" s="117"/>
      <c r="H101" s="117"/>
      <c r="I101" s="117"/>
      <c r="J101" s="117"/>
      <c r="K101" s="117"/>
      <c r="L101" s="117"/>
      <c r="M101" s="117"/>
      <c r="N101" s="255">
        <f>N373</f>
        <v>0</v>
      </c>
      <c r="O101" s="256"/>
      <c r="P101" s="256"/>
      <c r="Q101" s="256"/>
      <c r="R101" s="119"/>
    </row>
    <row r="102" spans="2:21" s="7" customFormat="1" ht="19.899999999999999" customHeight="1">
      <c r="B102" s="116"/>
      <c r="C102" s="117"/>
      <c r="D102" s="118" t="s">
        <v>146</v>
      </c>
      <c r="E102" s="117"/>
      <c r="F102" s="117"/>
      <c r="G102" s="117"/>
      <c r="H102" s="117"/>
      <c r="I102" s="117"/>
      <c r="J102" s="117"/>
      <c r="K102" s="117"/>
      <c r="L102" s="117"/>
      <c r="M102" s="117"/>
      <c r="N102" s="255">
        <f>N397</f>
        <v>0</v>
      </c>
      <c r="O102" s="256"/>
      <c r="P102" s="256"/>
      <c r="Q102" s="256"/>
      <c r="R102" s="119"/>
    </row>
    <row r="103" spans="2:21" s="7" customFormat="1" ht="19.899999999999999" customHeight="1">
      <c r="B103" s="116"/>
      <c r="C103" s="117"/>
      <c r="D103" s="118" t="s">
        <v>147</v>
      </c>
      <c r="E103" s="117"/>
      <c r="F103" s="117"/>
      <c r="G103" s="117"/>
      <c r="H103" s="117"/>
      <c r="I103" s="117"/>
      <c r="J103" s="117"/>
      <c r="K103" s="117"/>
      <c r="L103" s="117"/>
      <c r="M103" s="117"/>
      <c r="N103" s="255">
        <f>N409</f>
        <v>0</v>
      </c>
      <c r="O103" s="256"/>
      <c r="P103" s="256"/>
      <c r="Q103" s="256"/>
      <c r="R103" s="119"/>
    </row>
    <row r="104" spans="2:21" s="1" customFormat="1" ht="21.7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21" s="1" customFormat="1" ht="29.25" customHeight="1">
      <c r="B105" s="34"/>
      <c r="C105" s="111" t="s">
        <v>148</v>
      </c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257">
        <v>0</v>
      </c>
      <c r="O105" s="258"/>
      <c r="P105" s="258"/>
      <c r="Q105" s="258"/>
      <c r="R105" s="36"/>
      <c r="T105" s="120"/>
      <c r="U105" s="121" t="s">
        <v>41</v>
      </c>
    </row>
    <row r="106" spans="2:21" s="1" customFormat="1" ht="18" customHeigh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21" s="1" customFormat="1" ht="29.25" customHeight="1">
      <c r="B107" s="34"/>
      <c r="C107" s="102" t="s">
        <v>116</v>
      </c>
      <c r="D107" s="103"/>
      <c r="E107" s="103"/>
      <c r="F107" s="103"/>
      <c r="G107" s="103"/>
      <c r="H107" s="103"/>
      <c r="I107" s="103"/>
      <c r="J107" s="103"/>
      <c r="K107" s="103"/>
      <c r="L107" s="199">
        <f>ROUND(SUM(N88+N105),2)</f>
        <v>0</v>
      </c>
      <c r="M107" s="199"/>
      <c r="N107" s="199"/>
      <c r="O107" s="199"/>
      <c r="P107" s="199"/>
      <c r="Q107" s="199"/>
      <c r="R107" s="36"/>
    </row>
    <row r="108" spans="2:21" s="1" customFormat="1" ht="6.95" customHeight="1"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60"/>
    </row>
    <row r="112" spans="2:21" s="1" customFormat="1" ht="6.95" customHeight="1"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3"/>
    </row>
    <row r="113" spans="2:65" s="1" customFormat="1" ht="36.950000000000003" customHeight="1">
      <c r="B113" s="34"/>
      <c r="C113" s="210" t="s">
        <v>149</v>
      </c>
      <c r="D113" s="251"/>
      <c r="E113" s="251"/>
      <c r="F113" s="251"/>
      <c r="G113" s="251"/>
      <c r="H113" s="251"/>
      <c r="I113" s="251"/>
      <c r="J113" s="251"/>
      <c r="K113" s="251"/>
      <c r="L113" s="251"/>
      <c r="M113" s="251"/>
      <c r="N113" s="251"/>
      <c r="O113" s="251"/>
      <c r="P113" s="251"/>
      <c r="Q113" s="251"/>
      <c r="R113" s="36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30" customHeight="1">
      <c r="B115" s="34"/>
      <c r="C115" s="31" t="s">
        <v>17</v>
      </c>
      <c r="D115" s="35"/>
      <c r="E115" s="35"/>
      <c r="F115" s="249" t="str">
        <f>F6</f>
        <v>Oblastní nemocnice Náchod - UTZ</v>
      </c>
      <c r="G115" s="250"/>
      <c r="H115" s="250"/>
      <c r="I115" s="250"/>
      <c r="J115" s="250"/>
      <c r="K115" s="250"/>
      <c r="L115" s="250"/>
      <c r="M115" s="250"/>
      <c r="N115" s="250"/>
      <c r="O115" s="250"/>
      <c r="P115" s="250"/>
      <c r="Q115" s="35"/>
      <c r="R115" s="36"/>
    </row>
    <row r="116" spans="2:65" s="1" customFormat="1" ht="36.950000000000003" customHeight="1">
      <c r="B116" s="34"/>
      <c r="C116" s="68" t="s">
        <v>124</v>
      </c>
      <c r="D116" s="35"/>
      <c r="E116" s="35"/>
      <c r="F116" s="212" t="str">
        <f>F7</f>
        <v>01 - Budova A- 2.NP</v>
      </c>
      <c r="G116" s="251"/>
      <c r="H116" s="251"/>
      <c r="I116" s="251"/>
      <c r="J116" s="251"/>
      <c r="K116" s="251"/>
      <c r="L116" s="251"/>
      <c r="M116" s="251"/>
      <c r="N116" s="251"/>
      <c r="O116" s="251"/>
      <c r="P116" s="251"/>
      <c r="Q116" s="35"/>
      <c r="R116" s="36"/>
    </row>
    <row r="117" spans="2:65" s="1" customFormat="1" ht="6.9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1" customFormat="1" ht="18" customHeight="1">
      <c r="B118" s="34"/>
      <c r="C118" s="31" t="s">
        <v>21</v>
      </c>
      <c r="D118" s="35"/>
      <c r="E118" s="35"/>
      <c r="F118" s="29" t="str">
        <f>F9</f>
        <v>Náchod</v>
      </c>
      <c r="G118" s="35"/>
      <c r="H118" s="35"/>
      <c r="I118" s="35"/>
      <c r="J118" s="35"/>
      <c r="K118" s="31" t="s">
        <v>23</v>
      </c>
      <c r="L118" s="35"/>
      <c r="M118" s="252" t="str">
        <f>IF(O9="","",O9)</f>
        <v>10. 11. 2017</v>
      </c>
      <c r="N118" s="252"/>
      <c r="O118" s="252"/>
      <c r="P118" s="252"/>
      <c r="Q118" s="35"/>
      <c r="R118" s="36"/>
    </row>
    <row r="119" spans="2:65" s="1" customFormat="1" ht="6.95" customHeigh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65" s="1" customFormat="1" ht="15">
      <c r="B120" s="34"/>
      <c r="C120" s="31" t="s">
        <v>25</v>
      </c>
      <c r="D120" s="35"/>
      <c r="E120" s="35"/>
      <c r="F120" s="29" t="str">
        <f>E12</f>
        <v>Oblastní nemocnice Náchod</v>
      </c>
      <c r="G120" s="35"/>
      <c r="H120" s="35"/>
      <c r="I120" s="35"/>
      <c r="J120" s="35"/>
      <c r="K120" s="31" t="s">
        <v>31</v>
      </c>
      <c r="L120" s="35"/>
      <c r="M120" s="221" t="str">
        <f>E18</f>
        <v>JIKA CZ, ing Jiří Slánský</v>
      </c>
      <c r="N120" s="221"/>
      <c r="O120" s="221"/>
      <c r="P120" s="221"/>
      <c r="Q120" s="221"/>
      <c r="R120" s="36"/>
    </row>
    <row r="121" spans="2:65" s="1" customFormat="1" ht="14.45" customHeight="1">
      <c r="B121" s="34"/>
      <c r="C121" s="31" t="s">
        <v>29</v>
      </c>
      <c r="D121" s="35"/>
      <c r="E121" s="35"/>
      <c r="F121" s="29" t="str">
        <f>IF(E15="","",E15)</f>
        <v xml:space="preserve"> </v>
      </c>
      <c r="G121" s="35"/>
      <c r="H121" s="35"/>
      <c r="I121" s="35"/>
      <c r="J121" s="35"/>
      <c r="K121" s="31" t="s">
        <v>34</v>
      </c>
      <c r="L121" s="35"/>
      <c r="M121" s="221" t="str">
        <f>E21</f>
        <v>Jan Petr</v>
      </c>
      <c r="N121" s="221"/>
      <c r="O121" s="221"/>
      <c r="P121" s="221"/>
      <c r="Q121" s="221"/>
      <c r="R121" s="36"/>
    </row>
    <row r="122" spans="2:65" s="1" customFormat="1" ht="10.35" customHeight="1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6"/>
    </row>
    <row r="123" spans="2:65" s="8" customFormat="1" ht="29.25" customHeight="1">
      <c r="B123" s="122"/>
      <c r="C123" s="123" t="s">
        <v>150</v>
      </c>
      <c r="D123" s="124" t="s">
        <v>151</v>
      </c>
      <c r="E123" s="124" t="s">
        <v>59</v>
      </c>
      <c r="F123" s="253" t="s">
        <v>152</v>
      </c>
      <c r="G123" s="253"/>
      <c r="H123" s="253"/>
      <c r="I123" s="253"/>
      <c r="J123" s="124" t="s">
        <v>153</v>
      </c>
      <c r="K123" s="124" t="s">
        <v>154</v>
      </c>
      <c r="L123" s="253" t="s">
        <v>155</v>
      </c>
      <c r="M123" s="253"/>
      <c r="N123" s="253" t="s">
        <v>130</v>
      </c>
      <c r="O123" s="253"/>
      <c r="P123" s="253"/>
      <c r="Q123" s="254"/>
      <c r="R123" s="125"/>
      <c r="T123" s="75" t="s">
        <v>156</v>
      </c>
      <c r="U123" s="76" t="s">
        <v>41</v>
      </c>
      <c r="V123" s="76" t="s">
        <v>157</v>
      </c>
      <c r="W123" s="76" t="s">
        <v>158</v>
      </c>
      <c r="X123" s="76" t="s">
        <v>159</v>
      </c>
      <c r="Y123" s="76" t="s">
        <v>160</v>
      </c>
      <c r="Z123" s="76" t="s">
        <v>161</v>
      </c>
      <c r="AA123" s="77" t="s">
        <v>162</v>
      </c>
    </row>
    <row r="124" spans="2:65" s="1" customFormat="1" ht="29.25" customHeight="1">
      <c r="B124" s="34"/>
      <c r="C124" s="79" t="s">
        <v>126</v>
      </c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233">
        <f>BK124</f>
        <v>0</v>
      </c>
      <c r="O124" s="234"/>
      <c r="P124" s="234"/>
      <c r="Q124" s="234"/>
      <c r="R124" s="36"/>
      <c r="T124" s="78"/>
      <c r="U124" s="50"/>
      <c r="V124" s="50"/>
      <c r="W124" s="126">
        <f>W125+W239</f>
        <v>1122.4926049999999</v>
      </c>
      <c r="X124" s="50"/>
      <c r="Y124" s="126">
        <f>Y125+Y239</f>
        <v>9.0152135900000019</v>
      </c>
      <c r="Z124" s="50"/>
      <c r="AA124" s="127">
        <f>AA125+AA239</f>
        <v>18.507873490000001</v>
      </c>
      <c r="AT124" s="21" t="s">
        <v>76</v>
      </c>
      <c r="AU124" s="21" t="s">
        <v>132</v>
      </c>
      <c r="BK124" s="128">
        <f>BK125+BK239</f>
        <v>0</v>
      </c>
    </row>
    <row r="125" spans="2:65" s="9" customFormat="1" ht="37.35" customHeight="1">
      <c r="B125" s="129"/>
      <c r="C125" s="130"/>
      <c r="D125" s="131" t="s">
        <v>133</v>
      </c>
      <c r="E125" s="131"/>
      <c r="F125" s="131"/>
      <c r="G125" s="131"/>
      <c r="H125" s="131"/>
      <c r="I125" s="131"/>
      <c r="J125" s="131"/>
      <c r="K125" s="131"/>
      <c r="L125" s="131"/>
      <c r="M125" s="131"/>
      <c r="N125" s="235">
        <f>BK125</f>
        <v>0</v>
      </c>
      <c r="O125" s="236"/>
      <c r="P125" s="236"/>
      <c r="Q125" s="236"/>
      <c r="R125" s="132"/>
      <c r="T125" s="133"/>
      <c r="U125" s="130"/>
      <c r="V125" s="130"/>
      <c r="W125" s="134">
        <f>W126+W136+W176+W222+W237</f>
        <v>550.13973399999998</v>
      </c>
      <c r="X125" s="130"/>
      <c r="Y125" s="134">
        <f>Y126+Y136+Y176+Y222+Y237</f>
        <v>5.7653866000000003</v>
      </c>
      <c r="Z125" s="130"/>
      <c r="AA125" s="135">
        <f>AA126+AA136+AA176+AA222+AA237</f>
        <v>15.85121</v>
      </c>
      <c r="AR125" s="136" t="s">
        <v>85</v>
      </c>
      <c r="AT125" s="137" t="s">
        <v>76</v>
      </c>
      <c r="AU125" s="137" t="s">
        <v>77</v>
      </c>
      <c r="AY125" s="136" t="s">
        <v>163</v>
      </c>
      <c r="BK125" s="138">
        <f>BK126+BK136+BK176+BK222+BK237</f>
        <v>0</v>
      </c>
    </row>
    <row r="126" spans="2:65" s="9" customFormat="1" ht="19.899999999999999" customHeight="1">
      <c r="B126" s="129"/>
      <c r="C126" s="130"/>
      <c r="D126" s="139" t="s">
        <v>134</v>
      </c>
      <c r="E126" s="139"/>
      <c r="F126" s="139"/>
      <c r="G126" s="139"/>
      <c r="H126" s="139"/>
      <c r="I126" s="139"/>
      <c r="J126" s="139"/>
      <c r="K126" s="139"/>
      <c r="L126" s="139"/>
      <c r="M126" s="139"/>
      <c r="N126" s="237">
        <f>BK126</f>
        <v>0</v>
      </c>
      <c r="O126" s="238"/>
      <c r="P126" s="238"/>
      <c r="Q126" s="238"/>
      <c r="R126" s="132"/>
      <c r="T126" s="133"/>
      <c r="U126" s="130"/>
      <c r="V126" s="130"/>
      <c r="W126" s="134">
        <f>SUM(W127:W135)</f>
        <v>10.72325</v>
      </c>
      <c r="X126" s="130"/>
      <c r="Y126" s="134">
        <f>SUM(Y127:Y135)</f>
        <v>0.60152859999999997</v>
      </c>
      <c r="Z126" s="130"/>
      <c r="AA126" s="135">
        <f>SUM(AA127:AA135)</f>
        <v>0</v>
      </c>
      <c r="AR126" s="136" t="s">
        <v>85</v>
      </c>
      <c r="AT126" s="137" t="s">
        <v>76</v>
      </c>
      <c r="AU126" s="137" t="s">
        <v>85</v>
      </c>
      <c r="AY126" s="136" t="s">
        <v>163</v>
      </c>
      <c r="BK126" s="138">
        <f>SUM(BK127:BK135)</f>
        <v>0</v>
      </c>
    </row>
    <row r="127" spans="2:65" s="1" customFormat="1" ht="25.5" customHeight="1">
      <c r="B127" s="140"/>
      <c r="C127" s="141" t="s">
        <v>85</v>
      </c>
      <c r="D127" s="141" t="s">
        <v>164</v>
      </c>
      <c r="E127" s="142" t="s">
        <v>165</v>
      </c>
      <c r="F127" s="225" t="s">
        <v>166</v>
      </c>
      <c r="G127" s="225"/>
      <c r="H127" s="225"/>
      <c r="I127" s="225"/>
      <c r="J127" s="143" t="s">
        <v>167</v>
      </c>
      <c r="K127" s="144">
        <v>0.59</v>
      </c>
      <c r="L127" s="226"/>
      <c r="M127" s="226"/>
      <c r="N127" s="226">
        <f>ROUND(L127*K127,2)</f>
        <v>0</v>
      </c>
      <c r="O127" s="226"/>
      <c r="P127" s="226"/>
      <c r="Q127" s="226"/>
      <c r="R127" s="145"/>
      <c r="T127" s="146" t="s">
        <v>5</v>
      </c>
      <c r="U127" s="43" t="s">
        <v>42</v>
      </c>
      <c r="V127" s="147">
        <v>18.175000000000001</v>
      </c>
      <c r="W127" s="147">
        <f>V127*K127</f>
        <v>10.72325</v>
      </c>
      <c r="X127" s="147">
        <v>1.9539999999999998E-2</v>
      </c>
      <c r="Y127" s="147">
        <f>X127*K127</f>
        <v>1.1528599999999998E-2</v>
      </c>
      <c r="Z127" s="147">
        <v>0</v>
      </c>
      <c r="AA127" s="148">
        <f>Z127*K127</f>
        <v>0</v>
      </c>
      <c r="AR127" s="21" t="s">
        <v>168</v>
      </c>
      <c r="AT127" s="21" t="s">
        <v>164</v>
      </c>
      <c r="AU127" s="21" t="s">
        <v>122</v>
      </c>
      <c r="AY127" s="21" t="s">
        <v>163</v>
      </c>
      <c r="BE127" s="149">
        <f>IF(U127="základní",N127,0)</f>
        <v>0</v>
      </c>
      <c r="BF127" s="149">
        <f>IF(U127="snížená",N127,0)</f>
        <v>0</v>
      </c>
      <c r="BG127" s="149">
        <f>IF(U127="zákl. přenesená",N127,0)</f>
        <v>0</v>
      </c>
      <c r="BH127" s="149">
        <f>IF(U127="sníž. přenesená",N127,0)</f>
        <v>0</v>
      </c>
      <c r="BI127" s="149">
        <f>IF(U127="nulová",N127,0)</f>
        <v>0</v>
      </c>
      <c r="BJ127" s="21" t="s">
        <v>85</v>
      </c>
      <c r="BK127" s="149">
        <f>ROUND(L127*K127,2)</f>
        <v>0</v>
      </c>
      <c r="BL127" s="21" t="s">
        <v>168</v>
      </c>
      <c r="BM127" s="21" t="s">
        <v>169</v>
      </c>
    </row>
    <row r="128" spans="2:65" s="10" customFormat="1" ht="16.5" customHeight="1">
      <c r="B128" s="150"/>
      <c r="C128" s="151"/>
      <c r="D128" s="151"/>
      <c r="E128" s="152" t="s">
        <v>5</v>
      </c>
      <c r="F128" s="227" t="s">
        <v>170</v>
      </c>
      <c r="G128" s="228"/>
      <c r="H128" s="228"/>
      <c r="I128" s="228"/>
      <c r="J128" s="151"/>
      <c r="K128" s="152" t="s">
        <v>5</v>
      </c>
      <c r="L128" s="151"/>
      <c r="M128" s="151"/>
      <c r="N128" s="151"/>
      <c r="O128" s="151"/>
      <c r="P128" s="151"/>
      <c r="Q128" s="151"/>
      <c r="R128" s="153"/>
      <c r="T128" s="154"/>
      <c r="U128" s="151"/>
      <c r="V128" s="151"/>
      <c r="W128" s="151"/>
      <c r="X128" s="151"/>
      <c r="Y128" s="151"/>
      <c r="Z128" s="151"/>
      <c r="AA128" s="155"/>
      <c r="AT128" s="156" t="s">
        <v>171</v>
      </c>
      <c r="AU128" s="156" t="s">
        <v>122</v>
      </c>
      <c r="AV128" s="10" t="s">
        <v>85</v>
      </c>
      <c r="AW128" s="10" t="s">
        <v>33</v>
      </c>
      <c r="AX128" s="10" t="s">
        <v>77</v>
      </c>
      <c r="AY128" s="156" t="s">
        <v>163</v>
      </c>
    </row>
    <row r="129" spans="2:65" s="11" customFormat="1" ht="16.5" customHeight="1">
      <c r="B129" s="157"/>
      <c r="C129" s="158"/>
      <c r="D129" s="158"/>
      <c r="E129" s="159" t="s">
        <v>5</v>
      </c>
      <c r="F129" s="229" t="s">
        <v>172</v>
      </c>
      <c r="G129" s="230"/>
      <c r="H129" s="230"/>
      <c r="I129" s="230"/>
      <c r="J129" s="158"/>
      <c r="K129" s="160">
        <v>0.15</v>
      </c>
      <c r="L129" s="158"/>
      <c r="M129" s="158"/>
      <c r="N129" s="158"/>
      <c r="O129" s="158"/>
      <c r="P129" s="158"/>
      <c r="Q129" s="158"/>
      <c r="R129" s="161"/>
      <c r="T129" s="162"/>
      <c r="U129" s="158"/>
      <c r="V129" s="158"/>
      <c r="W129" s="158"/>
      <c r="X129" s="158"/>
      <c r="Y129" s="158"/>
      <c r="Z129" s="158"/>
      <c r="AA129" s="163"/>
      <c r="AT129" s="164" t="s">
        <v>171</v>
      </c>
      <c r="AU129" s="164" t="s">
        <v>122</v>
      </c>
      <c r="AV129" s="11" t="s">
        <v>122</v>
      </c>
      <c r="AW129" s="11" t="s">
        <v>33</v>
      </c>
      <c r="AX129" s="11" t="s">
        <v>77</v>
      </c>
      <c r="AY129" s="164" t="s">
        <v>163</v>
      </c>
    </row>
    <row r="130" spans="2:65" s="10" customFormat="1" ht="16.5" customHeight="1">
      <c r="B130" s="150"/>
      <c r="C130" s="151"/>
      <c r="D130" s="151"/>
      <c r="E130" s="152" t="s">
        <v>5</v>
      </c>
      <c r="F130" s="243" t="s">
        <v>173</v>
      </c>
      <c r="G130" s="244"/>
      <c r="H130" s="244"/>
      <c r="I130" s="244"/>
      <c r="J130" s="151"/>
      <c r="K130" s="152" t="s">
        <v>5</v>
      </c>
      <c r="L130" s="151"/>
      <c r="M130" s="151"/>
      <c r="N130" s="151"/>
      <c r="O130" s="151"/>
      <c r="P130" s="151"/>
      <c r="Q130" s="151"/>
      <c r="R130" s="153"/>
      <c r="T130" s="154"/>
      <c r="U130" s="151"/>
      <c r="V130" s="151"/>
      <c r="W130" s="151"/>
      <c r="X130" s="151"/>
      <c r="Y130" s="151"/>
      <c r="Z130" s="151"/>
      <c r="AA130" s="155"/>
      <c r="AT130" s="156" t="s">
        <v>171</v>
      </c>
      <c r="AU130" s="156" t="s">
        <v>122</v>
      </c>
      <c r="AV130" s="10" t="s">
        <v>85</v>
      </c>
      <c r="AW130" s="10" t="s">
        <v>33</v>
      </c>
      <c r="AX130" s="10" t="s">
        <v>77</v>
      </c>
      <c r="AY130" s="156" t="s">
        <v>163</v>
      </c>
    </row>
    <row r="131" spans="2:65" s="11" customFormat="1" ht="16.5" customHeight="1">
      <c r="B131" s="157"/>
      <c r="C131" s="158"/>
      <c r="D131" s="158"/>
      <c r="E131" s="159" t="s">
        <v>5</v>
      </c>
      <c r="F131" s="229" t="s">
        <v>174</v>
      </c>
      <c r="G131" s="230"/>
      <c r="H131" s="230"/>
      <c r="I131" s="230"/>
      <c r="J131" s="158"/>
      <c r="K131" s="160">
        <v>0.32</v>
      </c>
      <c r="L131" s="158"/>
      <c r="M131" s="158"/>
      <c r="N131" s="158"/>
      <c r="O131" s="158"/>
      <c r="P131" s="158"/>
      <c r="Q131" s="158"/>
      <c r="R131" s="161"/>
      <c r="T131" s="162"/>
      <c r="U131" s="158"/>
      <c r="V131" s="158"/>
      <c r="W131" s="158"/>
      <c r="X131" s="158"/>
      <c r="Y131" s="158"/>
      <c r="Z131" s="158"/>
      <c r="AA131" s="163"/>
      <c r="AT131" s="164" t="s">
        <v>171</v>
      </c>
      <c r="AU131" s="164" t="s">
        <v>122</v>
      </c>
      <c r="AV131" s="11" t="s">
        <v>122</v>
      </c>
      <c r="AW131" s="11" t="s">
        <v>33</v>
      </c>
      <c r="AX131" s="11" t="s">
        <v>77</v>
      </c>
      <c r="AY131" s="164" t="s">
        <v>163</v>
      </c>
    </row>
    <row r="132" spans="2:65" s="10" customFormat="1" ht="16.5" customHeight="1">
      <c r="B132" s="150"/>
      <c r="C132" s="151"/>
      <c r="D132" s="151"/>
      <c r="E132" s="152" t="s">
        <v>5</v>
      </c>
      <c r="F132" s="243" t="s">
        <v>175</v>
      </c>
      <c r="G132" s="244"/>
      <c r="H132" s="244"/>
      <c r="I132" s="244"/>
      <c r="J132" s="151"/>
      <c r="K132" s="152" t="s">
        <v>5</v>
      </c>
      <c r="L132" s="151"/>
      <c r="M132" s="151"/>
      <c r="N132" s="151"/>
      <c r="O132" s="151"/>
      <c r="P132" s="151"/>
      <c r="Q132" s="151"/>
      <c r="R132" s="153"/>
      <c r="T132" s="154"/>
      <c r="U132" s="151"/>
      <c r="V132" s="151"/>
      <c r="W132" s="151"/>
      <c r="X132" s="151"/>
      <c r="Y132" s="151"/>
      <c r="Z132" s="151"/>
      <c r="AA132" s="155"/>
      <c r="AT132" s="156" t="s">
        <v>171</v>
      </c>
      <c r="AU132" s="156" t="s">
        <v>122</v>
      </c>
      <c r="AV132" s="10" t="s">
        <v>85</v>
      </c>
      <c r="AW132" s="10" t="s">
        <v>33</v>
      </c>
      <c r="AX132" s="10" t="s">
        <v>77</v>
      </c>
      <c r="AY132" s="156" t="s">
        <v>163</v>
      </c>
    </row>
    <row r="133" spans="2:65" s="11" customFormat="1" ht="16.5" customHeight="1">
      <c r="B133" s="157"/>
      <c r="C133" s="158"/>
      <c r="D133" s="158"/>
      <c r="E133" s="159" t="s">
        <v>5</v>
      </c>
      <c r="F133" s="229" t="s">
        <v>176</v>
      </c>
      <c r="G133" s="230"/>
      <c r="H133" s="230"/>
      <c r="I133" s="230"/>
      <c r="J133" s="158"/>
      <c r="K133" s="160">
        <v>0.12</v>
      </c>
      <c r="L133" s="158"/>
      <c r="M133" s="158"/>
      <c r="N133" s="158"/>
      <c r="O133" s="158"/>
      <c r="P133" s="158"/>
      <c r="Q133" s="158"/>
      <c r="R133" s="161"/>
      <c r="T133" s="162"/>
      <c r="U133" s="158"/>
      <c r="V133" s="158"/>
      <c r="W133" s="158"/>
      <c r="X133" s="158"/>
      <c r="Y133" s="158"/>
      <c r="Z133" s="158"/>
      <c r="AA133" s="163"/>
      <c r="AT133" s="164" t="s">
        <v>171</v>
      </c>
      <c r="AU133" s="164" t="s">
        <v>122</v>
      </c>
      <c r="AV133" s="11" t="s">
        <v>122</v>
      </c>
      <c r="AW133" s="11" t="s">
        <v>33</v>
      </c>
      <c r="AX133" s="11" t="s">
        <v>77</v>
      </c>
      <c r="AY133" s="164" t="s">
        <v>163</v>
      </c>
    </row>
    <row r="134" spans="2:65" s="12" customFormat="1" ht="16.5" customHeight="1">
      <c r="B134" s="165"/>
      <c r="C134" s="166"/>
      <c r="D134" s="166"/>
      <c r="E134" s="167" t="s">
        <v>5</v>
      </c>
      <c r="F134" s="231" t="s">
        <v>177</v>
      </c>
      <c r="G134" s="232"/>
      <c r="H134" s="232"/>
      <c r="I134" s="232"/>
      <c r="J134" s="166"/>
      <c r="K134" s="168">
        <v>0.59</v>
      </c>
      <c r="L134" s="166"/>
      <c r="M134" s="166"/>
      <c r="N134" s="166"/>
      <c r="O134" s="166"/>
      <c r="P134" s="166"/>
      <c r="Q134" s="166"/>
      <c r="R134" s="169"/>
      <c r="T134" s="170"/>
      <c r="U134" s="166"/>
      <c r="V134" s="166"/>
      <c r="W134" s="166"/>
      <c r="X134" s="166"/>
      <c r="Y134" s="166"/>
      <c r="Z134" s="166"/>
      <c r="AA134" s="171"/>
      <c r="AT134" s="172" t="s">
        <v>171</v>
      </c>
      <c r="AU134" s="172" t="s">
        <v>122</v>
      </c>
      <c r="AV134" s="12" t="s">
        <v>168</v>
      </c>
      <c r="AW134" s="12" t="s">
        <v>33</v>
      </c>
      <c r="AX134" s="12" t="s">
        <v>85</v>
      </c>
      <c r="AY134" s="172" t="s">
        <v>163</v>
      </c>
    </row>
    <row r="135" spans="2:65" s="1" customFormat="1" ht="25.5" customHeight="1">
      <c r="B135" s="140"/>
      <c r="C135" s="173" t="s">
        <v>122</v>
      </c>
      <c r="D135" s="173" t="s">
        <v>178</v>
      </c>
      <c r="E135" s="174" t="s">
        <v>179</v>
      </c>
      <c r="F135" s="245" t="s">
        <v>180</v>
      </c>
      <c r="G135" s="245"/>
      <c r="H135" s="245"/>
      <c r="I135" s="245"/>
      <c r="J135" s="175" t="s">
        <v>167</v>
      </c>
      <c r="K135" s="176">
        <v>0.59</v>
      </c>
      <c r="L135" s="246"/>
      <c r="M135" s="246"/>
      <c r="N135" s="246">
        <f>ROUND(L135*K135,2)</f>
        <v>0</v>
      </c>
      <c r="O135" s="226"/>
      <c r="P135" s="226"/>
      <c r="Q135" s="226"/>
      <c r="R135" s="145"/>
      <c r="T135" s="146" t="s">
        <v>5</v>
      </c>
      <c r="U135" s="43" t="s">
        <v>42</v>
      </c>
      <c r="V135" s="147">
        <v>0</v>
      </c>
      <c r="W135" s="147">
        <f>V135*K135</f>
        <v>0</v>
      </c>
      <c r="X135" s="147">
        <v>1</v>
      </c>
      <c r="Y135" s="147">
        <f>X135*K135</f>
        <v>0.59</v>
      </c>
      <c r="Z135" s="147">
        <v>0</v>
      </c>
      <c r="AA135" s="148">
        <f>Z135*K135</f>
        <v>0</v>
      </c>
      <c r="AR135" s="21" t="s">
        <v>181</v>
      </c>
      <c r="AT135" s="21" t="s">
        <v>178</v>
      </c>
      <c r="AU135" s="21" t="s">
        <v>122</v>
      </c>
      <c r="AY135" s="21" t="s">
        <v>163</v>
      </c>
      <c r="BE135" s="149">
        <f>IF(U135="základní",N135,0)</f>
        <v>0</v>
      </c>
      <c r="BF135" s="149">
        <f>IF(U135="snížená",N135,0)</f>
        <v>0</v>
      </c>
      <c r="BG135" s="149">
        <f>IF(U135="zákl. přenesená",N135,0)</f>
        <v>0</v>
      </c>
      <c r="BH135" s="149">
        <f>IF(U135="sníž. přenesená",N135,0)</f>
        <v>0</v>
      </c>
      <c r="BI135" s="149">
        <f>IF(U135="nulová",N135,0)</f>
        <v>0</v>
      </c>
      <c r="BJ135" s="21" t="s">
        <v>85</v>
      </c>
      <c r="BK135" s="149">
        <f>ROUND(L135*K135,2)</f>
        <v>0</v>
      </c>
      <c r="BL135" s="21" t="s">
        <v>168</v>
      </c>
      <c r="BM135" s="21" t="s">
        <v>182</v>
      </c>
    </row>
    <row r="136" spans="2:65" s="9" customFormat="1" ht="29.85" customHeight="1">
      <c r="B136" s="129"/>
      <c r="C136" s="130"/>
      <c r="D136" s="139" t="s">
        <v>135</v>
      </c>
      <c r="E136" s="139"/>
      <c r="F136" s="139"/>
      <c r="G136" s="139"/>
      <c r="H136" s="139"/>
      <c r="I136" s="139"/>
      <c r="J136" s="139"/>
      <c r="K136" s="139"/>
      <c r="L136" s="139"/>
      <c r="M136" s="139"/>
      <c r="N136" s="239">
        <f>BK136</f>
        <v>0</v>
      </c>
      <c r="O136" s="240"/>
      <c r="P136" s="240"/>
      <c r="Q136" s="240"/>
      <c r="R136" s="132"/>
      <c r="T136" s="133"/>
      <c r="U136" s="130"/>
      <c r="V136" s="130"/>
      <c r="W136" s="134">
        <f>SUM(W137:W175)</f>
        <v>161.66629999999998</v>
      </c>
      <c r="X136" s="130"/>
      <c r="Y136" s="134">
        <f>SUM(Y137:Y175)</f>
        <v>5.0771436000000003</v>
      </c>
      <c r="Z136" s="130"/>
      <c r="AA136" s="135">
        <f>SUM(AA137:AA175)</f>
        <v>0</v>
      </c>
      <c r="AR136" s="136" t="s">
        <v>85</v>
      </c>
      <c r="AT136" s="137" t="s">
        <v>76</v>
      </c>
      <c r="AU136" s="137" t="s">
        <v>85</v>
      </c>
      <c r="AY136" s="136" t="s">
        <v>163</v>
      </c>
      <c r="BK136" s="138">
        <f>SUM(BK137:BK175)</f>
        <v>0</v>
      </c>
    </row>
    <row r="137" spans="2:65" s="1" customFormat="1" ht="25.5" customHeight="1">
      <c r="B137" s="140"/>
      <c r="C137" s="141" t="s">
        <v>183</v>
      </c>
      <c r="D137" s="141" t="s">
        <v>164</v>
      </c>
      <c r="E137" s="142" t="s">
        <v>184</v>
      </c>
      <c r="F137" s="225" t="s">
        <v>185</v>
      </c>
      <c r="G137" s="225"/>
      <c r="H137" s="225"/>
      <c r="I137" s="225"/>
      <c r="J137" s="143" t="s">
        <v>186</v>
      </c>
      <c r="K137" s="144">
        <v>182.2</v>
      </c>
      <c r="L137" s="226"/>
      <c r="M137" s="226"/>
      <c r="N137" s="226">
        <f>ROUND(L137*K137,2)</f>
        <v>0</v>
      </c>
      <c r="O137" s="226"/>
      <c r="P137" s="226"/>
      <c r="Q137" s="226"/>
      <c r="R137" s="145"/>
      <c r="T137" s="146" t="s">
        <v>5</v>
      </c>
      <c r="U137" s="43" t="s">
        <v>42</v>
      </c>
      <c r="V137" s="147">
        <v>0.11700000000000001</v>
      </c>
      <c r="W137" s="147">
        <f>V137*K137</f>
        <v>21.317399999999999</v>
      </c>
      <c r="X137" s="147">
        <v>7.3499999999999998E-3</v>
      </c>
      <c r="Y137" s="147">
        <f>X137*K137</f>
        <v>1.33917</v>
      </c>
      <c r="Z137" s="147">
        <v>0</v>
      </c>
      <c r="AA137" s="148">
        <f>Z137*K137</f>
        <v>0</v>
      </c>
      <c r="AR137" s="21" t="s">
        <v>168</v>
      </c>
      <c r="AT137" s="21" t="s">
        <v>164</v>
      </c>
      <c r="AU137" s="21" t="s">
        <v>122</v>
      </c>
      <c r="AY137" s="21" t="s">
        <v>163</v>
      </c>
      <c r="BE137" s="149">
        <f>IF(U137="základní",N137,0)</f>
        <v>0</v>
      </c>
      <c r="BF137" s="149">
        <f>IF(U137="snížená",N137,0)</f>
        <v>0</v>
      </c>
      <c r="BG137" s="149">
        <f>IF(U137="zákl. přenesená",N137,0)</f>
        <v>0</v>
      </c>
      <c r="BH137" s="149">
        <f>IF(U137="sníž. přenesená",N137,0)</f>
        <v>0</v>
      </c>
      <c r="BI137" s="149">
        <f>IF(U137="nulová",N137,0)</f>
        <v>0</v>
      </c>
      <c r="BJ137" s="21" t="s">
        <v>85</v>
      </c>
      <c r="BK137" s="149">
        <f>ROUND(L137*K137,2)</f>
        <v>0</v>
      </c>
      <c r="BL137" s="21" t="s">
        <v>168</v>
      </c>
      <c r="BM137" s="21" t="s">
        <v>187</v>
      </c>
    </row>
    <row r="138" spans="2:65" s="11" customFormat="1" ht="16.5" customHeight="1">
      <c r="B138" s="157"/>
      <c r="C138" s="158"/>
      <c r="D138" s="158"/>
      <c r="E138" s="159" t="s">
        <v>5</v>
      </c>
      <c r="F138" s="247" t="s">
        <v>188</v>
      </c>
      <c r="G138" s="248"/>
      <c r="H138" s="248"/>
      <c r="I138" s="248"/>
      <c r="J138" s="158"/>
      <c r="K138" s="160">
        <v>182.2</v>
      </c>
      <c r="L138" s="158"/>
      <c r="M138" s="158"/>
      <c r="N138" s="158"/>
      <c r="O138" s="158"/>
      <c r="P138" s="158"/>
      <c r="Q138" s="158"/>
      <c r="R138" s="161"/>
      <c r="T138" s="162"/>
      <c r="U138" s="158"/>
      <c r="V138" s="158"/>
      <c r="W138" s="158"/>
      <c r="X138" s="158"/>
      <c r="Y138" s="158"/>
      <c r="Z138" s="158"/>
      <c r="AA138" s="163"/>
      <c r="AT138" s="164" t="s">
        <v>171</v>
      </c>
      <c r="AU138" s="164" t="s">
        <v>122</v>
      </c>
      <c r="AV138" s="11" t="s">
        <v>122</v>
      </c>
      <c r="AW138" s="11" t="s">
        <v>33</v>
      </c>
      <c r="AX138" s="11" t="s">
        <v>77</v>
      </c>
      <c r="AY138" s="164" t="s">
        <v>163</v>
      </c>
    </row>
    <row r="139" spans="2:65" s="12" customFormat="1" ht="16.5" customHeight="1">
      <c r="B139" s="165"/>
      <c r="C139" s="166"/>
      <c r="D139" s="166"/>
      <c r="E139" s="167" t="s">
        <v>5</v>
      </c>
      <c r="F139" s="231" t="s">
        <v>177</v>
      </c>
      <c r="G139" s="232"/>
      <c r="H139" s="232"/>
      <c r="I139" s="232"/>
      <c r="J139" s="166"/>
      <c r="K139" s="168">
        <v>182.2</v>
      </c>
      <c r="L139" s="166"/>
      <c r="M139" s="166"/>
      <c r="N139" s="166"/>
      <c r="O139" s="166"/>
      <c r="P139" s="166"/>
      <c r="Q139" s="166"/>
      <c r="R139" s="169"/>
      <c r="T139" s="170"/>
      <c r="U139" s="166"/>
      <c r="V139" s="166"/>
      <c r="W139" s="166"/>
      <c r="X139" s="166"/>
      <c r="Y139" s="166"/>
      <c r="Z139" s="166"/>
      <c r="AA139" s="171"/>
      <c r="AT139" s="172" t="s">
        <v>171</v>
      </c>
      <c r="AU139" s="172" t="s">
        <v>122</v>
      </c>
      <c r="AV139" s="12" t="s">
        <v>168</v>
      </c>
      <c r="AW139" s="12" t="s">
        <v>33</v>
      </c>
      <c r="AX139" s="12" t="s">
        <v>85</v>
      </c>
      <c r="AY139" s="172" t="s">
        <v>163</v>
      </c>
    </row>
    <row r="140" spans="2:65" s="1" customFormat="1" ht="25.5" customHeight="1">
      <c r="B140" s="140"/>
      <c r="C140" s="141" t="s">
        <v>168</v>
      </c>
      <c r="D140" s="141" t="s">
        <v>164</v>
      </c>
      <c r="E140" s="142" t="s">
        <v>189</v>
      </c>
      <c r="F140" s="225" t="s">
        <v>190</v>
      </c>
      <c r="G140" s="225"/>
      <c r="H140" s="225"/>
      <c r="I140" s="225"/>
      <c r="J140" s="143" t="s">
        <v>186</v>
      </c>
      <c r="K140" s="144">
        <v>8.5500000000000007</v>
      </c>
      <c r="L140" s="226"/>
      <c r="M140" s="226"/>
      <c r="N140" s="226">
        <f>ROUND(L140*K140,2)</f>
        <v>0</v>
      </c>
      <c r="O140" s="226"/>
      <c r="P140" s="226"/>
      <c r="Q140" s="226"/>
      <c r="R140" s="145"/>
      <c r="T140" s="146" t="s">
        <v>5</v>
      </c>
      <c r="U140" s="43" t="s">
        <v>42</v>
      </c>
      <c r="V140" s="147">
        <v>0.26</v>
      </c>
      <c r="W140" s="147">
        <f>V140*K140</f>
        <v>2.2230000000000003</v>
      </c>
      <c r="X140" s="147">
        <v>1.3650000000000001E-2</v>
      </c>
      <c r="Y140" s="147">
        <f>X140*K140</f>
        <v>0.11670750000000002</v>
      </c>
      <c r="Z140" s="147">
        <v>0</v>
      </c>
      <c r="AA140" s="148">
        <f>Z140*K140</f>
        <v>0</v>
      </c>
      <c r="AR140" s="21" t="s">
        <v>168</v>
      </c>
      <c r="AT140" s="21" t="s">
        <v>164</v>
      </c>
      <c r="AU140" s="21" t="s">
        <v>122</v>
      </c>
      <c r="AY140" s="21" t="s">
        <v>163</v>
      </c>
      <c r="BE140" s="149">
        <f>IF(U140="základní",N140,0)</f>
        <v>0</v>
      </c>
      <c r="BF140" s="149">
        <f>IF(U140="snížená",N140,0)</f>
        <v>0</v>
      </c>
      <c r="BG140" s="149">
        <f>IF(U140="zákl. přenesená",N140,0)</f>
        <v>0</v>
      </c>
      <c r="BH140" s="149">
        <f>IF(U140="sníž. přenesená",N140,0)</f>
        <v>0</v>
      </c>
      <c r="BI140" s="149">
        <f>IF(U140="nulová",N140,0)</f>
        <v>0</v>
      </c>
      <c r="BJ140" s="21" t="s">
        <v>85</v>
      </c>
      <c r="BK140" s="149">
        <f>ROUND(L140*K140,2)</f>
        <v>0</v>
      </c>
      <c r="BL140" s="21" t="s">
        <v>168</v>
      </c>
      <c r="BM140" s="21" t="s">
        <v>191</v>
      </c>
    </row>
    <row r="141" spans="2:65" s="10" customFormat="1" ht="16.5" customHeight="1">
      <c r="B141" s="150"/>
      <c r="C141" s="151"/>
      <c r="D141" s="151"/>
      <c r="E141" s="152" t="s">
        <v>5</v>
      </c>
      <c r="F141" s="227" t="s">
        <v>192</v>
      </c>
      <c r="G141" s="228"/>
      <c r="H141" s="228"/>
      <c r="I141" s="228"/>
      <c r="J141" s="151"/>
      <c r="K141" s="152" t="s">
        <v>5</v>
      </c>
      <c r="L141" s="151"/>
      <c r="M141" s="151"/>
      <c r="N141" s="151"/>
      <c r="O141" s="151"/>
      <c r="P141" s="151"/>
      <c r="Q141" s="151"/>
      <c r="R141" s="153"/>
      <c r="T141" s="154"/>
      <c r="U141" s="151"/>
      <c r="V141" s="151"/>
      <c r="W141" s="151"/>
      <c r="X141" s="151"/>
      <c r="Y141" s="151"/>
      <c r="Z141" s="151"/>
      <c r="AA141" s="155"/>
      <c r="AT141" s="156" t="s">
        <v>171</v>
      </c>
      <c r="AU141" s="156" t="s">
        <v>122</v>
      </c>
      <c r="AV141" s="10" t="s">
        <v>85</v>
      </c>
      <c r="AW141" s="10" t="s">
        <v>33</v>
      </c>
      <c r="AX141" s="10" t="s">
        <v>77</v>
      </c>
      <c r="AY141" s="156" t="s">
        <v>163</v>
      </c>
    </row>
    <row r="142" spans="2:65" s="11" customFormat="1" ht="16.5" customHeight="1">
      <c r="B142" s="157"/>
      <c r="C142" s="158"/>
      <c r="D142" s="158"/>
      <c r="E142" s="159" t="s">
        <v>5</v>
      </c>
      <c r="F142" s="229" t="s">
        <v>193</v>
      </c>
      <c r="G142" s="230"/>
      <c r="H142" s="230"/>
      <c r="I142" s="230"/>
      <c r="J142" s="158"/>
      <c r="K142" s="160">
        <v>8.5500000000000007</v>
      </c>
      <c r="L142" s="158"/>
      <c r="M142" s="158"/>
      <c r="N142" s="158"/>
      <c r="O142" s="158"/>
      <c r="P142" s="158"/>
      <c r="Q142" s="158"/>
      <c r="R142" s="161"/>
      <c r="T142" s="162"/>
      <c r="U142" s="158"/>
      <c r="V142" s="158"/>
      <c r="W142" s="158"/>
      <c r="X142" s="158"/>
      <c r="Y142" s="158"/>
      <c r="Z142" s="158"/>
      <c r="AA142" s="163"/>
      <c r="AT142" s="164" t="s">
        <v>171</v>
      </c>
      <c r="AU142" s="164" t="s">
        <v>122</v>
      </c>
      <c r="AV142" s="11" t="s">
        <v>122</v>
      </c>
      <c r="AW142" s="11" t="s">
        <v>33</v>
      </c>
      <c r="AX142" s="11" t="s">
        <v>77</v>
      </c>
      <c r="AY142" s="164" t="s">
        <v>163</v>
      </c>
    </row>
    <row r="143" spans="2:65" s="12" customFormat="1" ht="16.5" customHeight="1">
      <c r="B143" s="165"/>
      <c r="C143" s="166"/>
      <c r="D143" s="166"/>
      <c r="E143" s="167" t="s">
        <v>5</v>
      </c>
      <c r="F143" s="231" t="s">
        <v>177</v>
      </c>
      <c r="G143" s="232"/>
      <c r="H143" s="232"/>
      <c r="I143" s="232"/>
      <c r="J143" s="166"/>
      <c r="K143" s="168">
        <v>8.5500000000000007</v>
      </c>
      <c r="L143" s="166"/>
      <c r="M143" s="166"/>
      <c r="N143" s="166"/>
      <c r="O143" s="166"/>
      <c r="P143" s="166"/>
      <c r="Q143" s="166"/>
      <c r="R143" s="169"/>
      <c r="T143" s="170"/>
      <c r="U143" s="166"/>
      <c r="V143" s="166"/>
      <c r="W143" s="166"/>
      <c r="X143" s="166"/>
      <c r="Y143" s="166"/>
      <c r="Z143" s="166"/>
      <c r="AA143" s="171"/>
      <c r="AT143" s="172" t="s">
        <v>171</v>
      </c>
      <c r="AU143" s="172" t="s">
        <v>122</v>
      </c>
      <c r="AV143" s="12" t="s">
        <v>168</v>
      </c>
      <c r="AW143" s="12" t="s">
        <v>33</v>
      </c>
      <c r="AX143" s="12" t="s">
        <v>85</v>
      </c>
      <c r="AY143" s="172" t="s">
        <v>163</v>
      </c>
    </row>
    <row r="144" spans="2:65" s="1" customFormat="1" ht="25.5" customHeight="1">
      <c r="B144" s="140"/>
      <c r="C144" s="141" t="s">
        <v>194</v>
      </c>
      <c r="D144" s="141" t="s">
        <v>164</v>
      </c>
      <c r="E144" s="142" t="s">
        <v>195</v>
      </c>
      <c r="F144" s="225" t="s">
        <v>196</v>
      </c>
      <c r="G144" s="225"/>
      <c r="H144" s="225"/>
      <c r="I144" s="225"/>
      <c r="J144" s="143" t="s">
        <v>186</v>
      </c>
      <c r="K144" s="144">
        <v>173.65</v>
      </c>
      <c r="L144" s="226"/>
      <c r="M144" s="226"/>
      <c r="N144" s="226">
        <f>ROUND(L144*K144,2)</f>
        <v>0</v>
      </c>
      <c r="O144" s="226"/>
      <c r="P144" s="226"/>
      <c r="Q144" s="226"/>
      <c r="R144" s="145"/>
      <c r="T144" s="146" t="s">
        <v>5</v>
      </c>
      <c r="U144" s="43" t="s">
        <v>42</v>
      </c>
      <c r="V144" s="147">
        <v>0.37</v>
      </c>
      <c r="W144" s="147">
        <f>V144*K144</f>
        <v>64.250500000000002</v>
      </c>
      <c r="X144" s="147">
        <v>1.6279999999999999E-2</v>
      </c>
      <c r="Y144" s="147">
        <f>X144*K144</f>
        <v>2.8270219999999999</v>
      </c>
      <c r="Z144" s="147">
        <v>0</v>
      </c>
      <c r="AA144" s="148">
        <f>Z144*K144</f>
        <v>0</v>
      </c>
      <c r="AR144" s="21" t="s">
        <v>168</v>
      </c>
      <c r="AT144" s="21" t="s">
        <v>164</v>
      </c>
      <c r="AU144" s="21" t="s">
        <v>122</v>
      </c>
      <c r="AY144" s="21" t="s">
        <v>163</v>
      </c>
      <c r="BE144" s="149">
        <f>IF(U144="základní",N144,0)</f>
        <v>0</v>
      </c>
      <c r="BF144" s="149">
        <f>IF(U144="snížená",N144,0)</f>
        <v>0</v>
      </c>
      <c r="BG144" s="149">
        <f>IF(U144="zákl. přenesená",N144,0)</f>
        <v>0</v>
      </c>
      <c r="BH144" s="149">
        <f>IF(U144="sníž. přenesená",N144,0)</f>
        <v>0</v>
      </c>
      <c r="BI144" s="149">
        <f>IF(U144="nulová",N144,0)</f>
        <v>0</v>
      </c>
      <c r="BJ144" s="21" t="s">
        <v>85</v>
      </c>
      <c r="BK144" s="149">
        <f>ROUND(L144*K144,2)</f>
        <v>0</v>
      </c>
      <c r="BL144" s="21" t="s">
        <v>168</v>
      </c>
      <c r="BM144" s="21" t="s">
        <v>197</v>
      </c>
    </row>
    <row r="145" spans="2:65" s="10" customFormat="1" ht="16.5" customHeight="1">
      <c r="B145" s="150"/>
      <c r="C145" s="151"/>
      <c r="D145" s="151"/>
      <c r="E145" s="152" t="s">
        <v>5</v>
      </c>
      <c r="F145" s="227" t="s">
        <v>198</v>
      </c>
      <c r="G145" s="228"/>
      <c r="H145" s="228"/>
      <c r="I145" s="228"/>
      <c r="J145" s="151"/>
      <c r="K145" s="152" t="s">
        <v>5</v>
      </c>
      <c r="L145" s="151"/>
      <c r="M145" s="151"/>
      <c r="N145" s="151"/>
      <c r="O145" s="151"/>
      <c r="P145" s="151"/>
      <c r="Q145" s="151"/>
      <c r="R145" s="153"/>
      <c r="T145" s="154"/>
      <c r="U145" s="151"/>
      <c r="V145" s="151"/>
      <c r="W145" s="151"/>
      <c r="X145" s="151"/>
      <c r="Y145" s="151"/>
      <c r="Z145" s="151"/>
      <c r="AA145" s="155"/>
      <c r="AT145" s="156" t="s">
        <v>171</v>
      </c>
      <c r="AU145" s="156" t="s">
        <v>122</v>
      </c>
      <c r="AV145" s="10" t="s">
        <v>85</v>
      </c>
      <c r="AW145" s="10" t="s">
        <v>33</v>
      </c>
      <c r="AX145" s="10" t="s">
        <v>77</v>
      </c>
      <c r="AY145" s="156" t="s">
        <v>163</v>
      </c>
    </row>
    <row r="146" spans="2:65" s="11" customFormat="1" ht="16.5" customHeight="1">
      <c r="B146" s="157"/>
      <c r="C146" s="158"/>
      <c r="D146" s="158"/>
      <c r="E146" s="159" t="s">
        <v>5</v>
      </c>
      <c r="F146" s="229" t="s">
        <v>199</v>
      </c>
      <c r="G146" s="230"/>
      <c r="H146" s="230"/>
      <c r="I146" s="230"/>
      <c r="J146" s="158"/>
      <c r="K146" s="160">
        <v>173.65</v>
      </c>
      <c r="L146" s="158"/>
      <c r="M146" s="158"/>
      <c r="N146" s="158"/>
      <c r="O146" s="158"/>
      <c r="P146" s="158"/>
      <c r="Q146" s="158"/>
      <c r="R146" s="161"/>
      <c r="T146" s="162"/>
      <c r="U146" s="158"/>
      <c r="V146" s="158"/>
      <c r="W146" s="158"/>
      <c r="X146" s="158"/>
      <c r="Y146" s="158"/>
      <c r="Z146" s="158"/>
      <c r="AA146" s="163"/>
      <c r="AT146" s="164" t="s">
        <v>171</v>
      </c>
      <c r="AU146" s="164" t="s">
        <v>122</v>
      </c>
      <c r="AV146" s="11" t="s">
        <v>122</v>
      </c>
      <c r="AW146" s="11" t="s">
        <v>33</v>
      </c>
      <c r="AX146" s="11" t="s">
        <v>77</v>
      </c>
      <c r="AY146" s="164" t="s">
        <v>163</v>
      </c>
    </row>
    <row r="147" spans="2:65" s="12" customFormat="1" ht="16.5" customHeight="1">
      <c r="B147" s="165"/>
      <c r="C147" s="166"/>
      <c r="D147" s="166"/>
      <c r="E147" s="167" t="s">
        <v>5</v>
      </c>
      <c r="F147" s="231" t="s">
        <v>177</v>
      </c>
      <c r="G147" s="232"/>
      <c r="H147" s="232"/>
      <c r="I147" s="232"/>
      <c r="J147" s="166"/>
      <c r="K147" s="168">
        <v>173.65</v>
      </c>
      <c r="L147" s="166"/>
      <c r="M147" s="166"/>
      <c r="N147" s="166"/>
      <c r="O147" s="166"/>
      <c r="P147" s="166"/>
      <c r="Q147" s="166"/>
      <c r="R147" s="169"/>
      <c r="T147" s="170"/>
      <c r="U147" s="166"/>
      <c r="V147" s="166"/>
      <c r="W147" s="166"/>
      <c r="X147" s="166"/>
      <c r="Y147" s="166"/>
      <c r="Z147" s="166"/>
      <c r="AA147" s="171"/>
      <c r="AT147" s="172" t="s">
        <v>171</v>
      </c>
      <c r="AU147" s="172" t="s">
        <v>122</v>
      </c>
      <c r="AV147" s="12" t="s">
        <v>168</v>
      </c>
      <c r="AW147" s="12" t="s">
        <v>33</v>
      </c>
      <c r="AX147" s="12" t="s">
        <v>85</v>
      </c>
      <c r="AY147" s="172" t="s">
        <v>163</v>
      </c>
    </row>
    <row r="148" spans="2:65" s="1" customFormat="1" ht="25.5" customHeight="1">
      <c r="B148" s="140"/>
      <c r="C148" s="141" t="s">
        <v>200</v>
      </c>
      <c r="D148" s="141" t="s">
        <v>164</v>
      </c>
      <c r="E148" s="142" t="s">
        <v>201</v>
      </c>
      <c r="F148" s="225" t="s">
        <v>202</v>
      </c>
      <c r="G148" s="225"/>
      <c r="H148" s="225"/>
      <c r="I148" s="225"/>
      <c r="J148" s="143" t="s">
        <v>203</v>
      </c>
      <c r="K148" s="144">
        <v>36</v>
      </c>
      <c r="L148" s="226"/>
      <c r="M148" s="226"/>
      <c r="N148" s="226">
        <f>ROUND(L148*K148,2)</f>
        <v>0</v>
      </c>
      <c r="O148" s="226"/>
      <c r="P148" s="226"/>
      <c r="Q148" s="226"/>
      <c r="R148" s="145"/>
      <c r="T148" s="146" t="s">
        <v>5</v>
      </c>
      <c r="U148" s="43" t="s">
        <v>42</v>
      </c>
      <c r="V148" s="147">
        <v>0.34200000000000003</v>
      </c>
      <c r="W148" s="147">
        <f>V148*K148</f>
        <v>12.312000000000001</v>
      </c>
      <c r="X148" s="147">
        <v>9.7000000000000003E-3</v>
      </c>
      <c r="Y148" s="147">
        <f>X148*K148</f>
        <v>0.34920000000000001</v>
      </c>
      <c r="Z148" s="147">
        <v>0</v>
      </c>
      <c r="AA148" s="148">
        <f>Z148*K148</f>
        <v>0</v>
      </c>
      <c r="AR148" s="21" t="s">
        <v>168</v>
      </c>
      <c r="AT148" s="21" t="s">
        <v>164</v>
      </c>
      <c r="AU148" s="21" t="s">
        <v>122</v>
      </c>
      <c r="AY148" s="21" t="s">
        <v>163</v>
      </c>
      <c r="BE148" s="149">
        <f>IF(U148="základní",N148,0)</f>
        <v>0</v>
      </c>
      <c r="BF148" s="149">
        <f>IF(U148="snížená",N148,0)</f>
        <v>0</v>
      </c>
      <c r="BG148" s="149">
        <f>IF(U148="zákl. přenesená",N148,0)</f>
        <v>0</v>
      </c>
      <c r="BH148" s="149">
        <f>IF(U148="sníž. přenesená",N148,0)</f>
        <v>0</v>
      </c>
      <c r="BI148" s="149">
        <f>IF(U148="nulová",N148,0)</f>
        <v>0</v>
      </c>
      <c r="BJ148" s="21" t="s">
        <v>85</v>
      </c>
      <c r="BK148" s="149">
        <f>ROUND(L148*K148,2)</f>
        <v>0</v>
      </c>
      <c r="BL148" s="21" t="s">
        <v>168</v>
      </c>
      <c r="BM148" s="21" t="s">
        <v>204</v>
      </c>
    </row>
    <row r="149" spans="2:65" s="10" customFormat="1" ht="16.5" customHeight="1">
      <c r="B149" s="150"/>
      <c r="C149" s="151"/>
      <c r="D149" s="151"/>
      <c r="E149" s="152" t="s">
        <v>5</v>
      </c>
      <c r="F149" s="227" t="s">
        <v>205</v>
      </c>
      <c r="G149" s="228"/>
      <c r="H149" s="228"/>
      <c r="I149" s="228"/>
      <c r="J149" s="151"/>
      <c r="K149" s="152" t="s">
        <v>5</v>
      </c>
      <c r="L149" s="151"/>
      <c r="M149" s="151"/>
      <c r="N149" s="151"/>
      <c r="O149" s="151"/>
      <c r="P149" s="151"/>
      <c r="Q149" s="151"/>
      <c r="R149" s="153"/>
      <c r="T149" s="154"/>
      <c r="U149" s="151"/>
      <c r="V149" s="151"/>
      <c r="W149" s="151"/>
      <c r="X149" s="151"/>
      <c r="Y149" s="151"/>
      <c r="Z149" s="151"/>
      <c r="AA149" s="155"/>
      <c r="AT149" s="156" t="s">
        <v>171</v>
      </c>
      <c r="AU149" s="156" t="s">
        <v>122</v>
      </c>
      <c r="AV149" s="10" t="s">
        <v>85</v>
      </c>
      <c r="AW149" s="10" t="s">
        <v>33</v>
      </c>
      <c r="AX149" s="10" t="s">
        <v>77</v>
      </c>
      <c r="AY149" s="156" t="s">
        <v>163</v>
      </c>
    </row>
    <row r="150" spans="2:65" s="11" customFormat="1" ht="16.5" customHeight="1">
      <c r="B150" s="157"/>
      <c r="C150" s="158"/>
      <c r="D150" s="158"/>
      <c r="E150" s="159" t="s">
        <v>5</v>
      </c>
      <c r="F150" s="229" t="s">
        <v>206</v>
      </c>
      <c r="G150" s="230"/>
      <c r="H150" s="230"/>
      <c r="I150" s="230"/>
      <c r="J150" s="158"/>
      <c r="K150" s="160">
        <v>36</v>
      </c>
      <c r="L150" s="158"/>
      <c r="M150" s="158"/>
      <c r="N150" s="158"/>
      <c r="O150" s="158"/>
      <c r="P150" s="158"/>
      <c r="Q150" s="158"/>
      <c r="R150" s="161"/>
      <c r="T150" s="162"/>
      <c r="U150" s="158"/>
      <c r="V150" s="158"/>
      <c r="W150" s="158"/>
      <c r="X150" s="158"/>
      <c r="Y150" s="158"/>
      <c r="Z150" s="158"/>
      <c r="AA150" s="163"/>
      <c r="AT150" s="164" t="s">
        <v>171</v>
      </c>
      <c r="AU150" s="164" t="s">
        <v>122</v>
      </c>
      <c r="AV150" s="11" t="s">
        <v>122</v>
      </c>
      <c r="AW150" s="11" t="s">
        <v>33</v>
      </c>
      <c r="AX150" s="11" t="s">
        <v>77</v>
      </c>
      <c r="AY150" s="164" t="s">
        <v>163</v>
      </c>
    </row>
    <row r="151" spans="2:65" s="12" customFormat="1" ht="16.5" customHeight="1">
      <c r="B151" s="165"/>
      <c r="C151" s="166"/>
      <c r="D151" s="166"/>
      <c r="E151" s="167" t="s">
        <v>5</v>
      </c>
      <c r="F151" s="231" t="s">
        <v>177</v>
      </c>
      <c r="G151" s="232"/>
      <c r="H151" s="232"/>
      <c r="I151" s="232"/>
      <c r="J151" s="166"/>
      <c r="K151" s="168">
        <v>36</v>
      </c>
      <c r="L151" s="166"/>
      <c r="M151" s="166"/>
      <c r="N151" s="166"/>
      <c r="O151" s="166"/>
      <c r="P151" s="166"/>
      <c r="Q151" s="166"/>
      <c r="R151" s="169"/>
      <c r="T151" s="170"/>
      <c r="U151" s="166"/>
      <c r="V151" s="166"/>
      <c r="W151" s="166"/>
      <c r="X151" s="166"/>
      <c r="Y151" s="166"/>
      <c r="Z151" s="166"/>
      <c r="AA151" s="171"/>
      <c r="AT151" s="172" t="s">
        <v>171</v>
      </c>
      <c r="AU151" s="172" t="s">
        <v>122</v>
      </c>
      <c r="AV151" s="12" t="s">
        <v>168</v>
      </c>
      <c r="AW151" s="12" t="s">
        <v>33</v>
      </c>
      <c r="AX151" s="12" t="s">
        <v>85</v>
      </c>
      <c r="AY151" s="172" t="s">
        <v>163</v>
      </c>
    </row>
    <row r="152" spans="2:65" s="1" customFormat="1" ht="16.5" customHeight="1">
      <c r="B152" s="140"/>
      <c r="C152" s="141" t="s">
        <v>207</v>
      </c>
      <c r="D152" s="141" t="s">
        <v>164</v>
      </c>
      <c r="E152" s="142" t="s">
        <v>208</v>
      </c>
      <c r="F152" s="225" t="s">
        <v>209</v>
      </c>
      <c r="G152" s="225"/>
      <c r="H152" s="225"/>
      <c r="I152" s="225"/>
      <c r="J152" s="143" t="s">
        <v>186</v>
      </c>
      <c r="K152" s="144">
        <v>126.11</v>
      </c>
      <c r="L152" s="226"/>
      <c r="M152" s="226"/>
      <c r="N152" s="226">
        <f>ROUND(L152*K152,2)</f>
        <v>0</v>
      </c>
      <c r="O152" s="226"/>
      <c r="P152" s="226"/>
      <c r="Q152" s="226"/>
      <c r="R152" s="145"/>
      <c r="T152" s="146" t="s">
        <v>5</v>
      </c>
      <c r="U152" s="43" t="s">
        <v>42</v>
      </c>
      <c r="V152" s="147">
        <v>0.04</v>
      </c>
      <c r="W152" s="147">
        <f>V152*K152</f>
        <v>5.0444000000000004</v>
      </c>
      <c r="X152" s="147">
        <v>1.2E-4</v>
      </c>
      <c r="Y152" s="147">
        <f>X152*K152</f>
        <v>1.5133200000000001E-2</v>
      </c>
      <c r="Z152" s="147">
        <v>0</v>
      </c>
      <c r="AA152" s="148">
        <f>Z152*K152</f>
        <v>0</v>
      </c>
      <c r="AR152" s="21" t="s">
        <v>168</v>
      </c>
      <c r="AT152" s="21" t="s">
        <v>164</v>
      </c>
      <c r="AU152" s="21" t="s">
        <v>122</v>
      </c>
      <c r="AY152" s="21" t="s">
        <v>163</v>
      </c>
      <c r="BE152" s="149">
        <f>IF(U152="základní",N152,0)</f>
        <v>0</v>
      </c>
      <c r="BF152" s="149">
        <f>IF(U152="snížená",N152,0)</f>
        <v>0</v>
      </c>
      <c r="BG152" s="149">
        <f>IF(U152="zákl. přenesená",N152,0)</f>
        <v>0</v>
      </c>
      <c r="BH152" s="149">
        <f>IF(U152="sníž. přenesená",N152,0)</f>
        <v>0</v>
      </c>
      <c r="BI152" s="149">
        <f>IF(U152="nulová",N152,0)</f>
        <v>0</v>
      </c>
      <c r="BJ152" s="21" t="s">
        <v>85</v>
      </c>
      <c r="BK152" s="149">
        <f>ROUND(L152*K152,2)</f>
        <v>0</v>
      </c>
      <c r="BL152" s="21" t="s">
        <v>168</v>
      </c>
      <c r="BM152" s="21" t="s">
        <v>210</v>
      </c>
    </row>
    <row r="153" spans="2:65" s="1" customFormat="1" ht="25.5" customHeight="1">
      <c r="B153" s="140"/>
      <c r="C153" s="141" t="s">
        <v>181</v>
      </c>
      <c r="D153" s="141" t="s">
        <v>164</v>
      </c>
      <c r="E153" s="142" t="s">
        <v>211</v>
      </c>
      <c r="F153" s="225" t="s">
        <v>212</v>
      </c>
      <c r="G153" s="225"/>
      <c r="H153" s="225"/>
      <c r="I153" s="225"/>
      <c r="J153" s="143" t="s">
        <v>186</v>
      </c>
      <c r="K153" s="144">
        <v>53.91</v>
      </c>
      <c r="L153" s="226"/>
      <c r="M153" s="226"/>
      <c r="N153" s="226">
        <f>ROUND(L153*K153,2)</f>
        <v>0</v>
      </c>
      <c r="O153" s="226"/>
      <c r="P153" s="226"/>
      <c r="Q153" s="226"/>
      <c r="R153" s="145"/>
      <c r="T153" s="146" t="s">
        <v>5</v>
      </c>
      <c r="U153" s="43" t="s">
        <v>42</v>
      </c>
      <c r="V153" s="147">
        <v>0.08</v>
      </c>
      <c r="W153" s="147">
        <f>V153*K153</f>
        <v>4.3128000000000002</v>
      </c>
      <c r="X153" s="147">
        <v>2.4000000000000001E-4</v>
      </c>
      <c r="Y153" s="147">
        <f>X153*K153</f>
        <v>1.2938399999999999E-2</v>
      </c>
      <c r="Z153" s="147">
        <v>0</v>
      </c>
      <c r="AA153" s="148">
        <f>Z153*K153</f>
        <v>0</v>
      </c>
      <c r="AR153" s="21" t="s">
        <v>168</v>
      </c>
      <c r="AT153" s="21" t="s">
        <v>164</v>
      </c>
      <c r="AU153" s="21" t="s">
        <v>122</v>
      </c>
      <c r="AY153" s="21" t="s">
        <v>163</v>
      </c>
      <c r="BE153" s="149">
        <f>IF(U153="základní",N153,0)</f>
        <v>0</v>
      </c>
      <c r="BF153" s="149">
        <f>IF(U153="snížená",N153,0)</f>
        <v>0</v>
      </c>
      <c r="BG153" s="149">
        <f>IF(U153="zákl. přenesená",N153,0)</f>
        <v>0</v>
      </c>
      <c r="BH153" s="149">
        <f>IF(U153="sníž. přenesená",N153,0)</f>
        <v>0</v>
      </c>
      <c r="BI153" s="149">
        <f>IF(U153="nulová",N153,0)</f>
        <v>0</v>
      </c>
      <c r="BJ153" s="21" t="s">
        <v>85</v>
      </c>
      <c r="BK153" s="149">
        <f>ROUND(L153*K153,2)</f>
        <v>0</v>
      </c>
      <c r="BL153" s="21" t="s">
        <v>168</v>
      </c>
      <c r="BM153" s="21" t="s">
        <v>213</v>
      </c>
    </row>
    <row r="154" spans="2:65" s="10" customFormat="1" ht="16.5" customHeight="1">
      <c r="B154" s="150"/>
      <c r="C154" s="151"/>
      <c r="D154" s="151"/>
      <c r="E154" s="152" t="s">
        <v>5</v>
      </c>
      <c r="F154" s="227" t="s">
        <v>214</v>
      </c>
      <c r="G154" s="228"/>
      <c r="H154" s="228"/>
      <c r="I154" s="228"/>
      <c r="J154" s="151"/>
      <c r="K154" s="152" t="s">
        <v>5</v>
      </c>
      <c r="L154" s="151"/>
      <c r="M154" s="151"/>
      <c r="N154" s="151"/>
      <c r="O154" s="151"/>
      <c r="P154" s="151"/>
      <c r="Q154" s="151"/>
      <c r="R154" s="153"/>
      <c r="T154" s="154"/>
      <c r="U154" s="151"/>
      <c r="V154" s="151"/>
      <c r="W154" s="151"/>
      <c r="X154" s="151"/>
      <c r="Y154" s="151"/>
      <c r="Z154" s="151"/>
      <c r="AA154" s="155"/>
      <c r="AT154" s="156" t="s">
        <v>171</v>
      </c>
      <c r="AU154" s="156" t="s">
        <v>122</v>
      </c>
      <c r="AV154" s="10" t="s">
        <v>85</v>
      </c>
      <c r="AW154" s="10" t="s">
        <v>33</v>
      </c>
      <c r="AX154" s="10" t="s">
        <v>77</v>
      </c>
      <c r="AY154" s="156" t="s">
        <v>163</v>
      </c>
    </row>
    <row r="155" spans="2:65" s="11" customFormat="1" ht="16.5" customHeight="1">
      <c r="B155" s="157"/>
      <c r="C155" s="158"/>
      <c r="D155" s="158"/>
      <c r="E155" s="159" t="s">
        <v>5</v>
      </c>
      <c r="F155" s="229" t="s">
        <v>215</v>
      </c>
      <c r="G155" s="230"/>
      <c r="H155" s="230"/>
      <c r="I155" s="230"/>
      <c r="J155" s="158"/>
      <c r="K155" s="160">
        <v>18.45</v>
      </c>
      <c r="L155" s="158"/>
      <c r="M155" s="158"/>
      <c r="N155" s="158"/>
      <c r="O155" s="158"/>
      <c r="P155" s="158"/>
      <c r="Q155" s="158"/>
      <c r="R155" s="161"/>
      <c r="T155" s="162"/>
      <c r="U155" s="158"/>
      <c r="V155" s="158"/>
      <c r="W155" s="158"/>
      <c r="X155" s="158"/>
      <c r="Y155" s="158"/>
      <c r="Z155" s="158"/>
      <c r="AA155" s="163"/>
      <c r="AT155" s="164" t="s">
        <v>171</v>
      </c>
      <c r="AU155" s="164" t="s">
        <v>122</v>
      </c>
      <c r="AV155" s="11" t="s">
        <v>122</v>
      </c>
      <c r="AW155" s="11" t="s">
        <v>33</v>
      </c>
      <c r="AX155" s="11" t="s">
        <v>77</v>
      </c>
      <c r="AY155" s="164" t="s">
        <v>163</v>
      </c>
    </row>
    <row r="156" spans="2:65" s="11" customFormat="1" ht="16.5" customHeight="1">
      <c r="B156" s="157"/>
      <c r="C156" s="158"/>
      <c r="D156" s="158"/>
      <c r="E156" s="159" t="s">
        <v>5</v>
      </c>
      <c r="F156" s="229" t="s">
        <v>216</v>
      </c>
      <c r="G156" s="230"/>
      <c r="H156" s="230"/>
      <c r="I156" s="230"/>
      <c r="J156" s="158"/>
      <c r="K156" s="160">
        <v>8.6679999999999993</v>
      </c>
      <c r="L156" s="158"/>
      <c r="M156" s="158"/>
      <c r="N156" s="158"/>
      <c r="O156" s="158"/>
      <c r="P156" s="158"/>
      <c r="Q156" s="158"/>
      <c r="R156" s="161"/>
      <c r="T156" s="162"/>
      <c r="U156" s="158"/>
      <c r="V156" s="158"/>
      <c r="W156" s="158"/>
      <c r="X156" s="158"/>
      <c r="Y156" s="158"/>
      <c r="Z156" s="158"/>
      <c r="AA156" s="163"/>
      <c r="AT156" s="164" t="s">
        <v>171</v>
      </c>
      <c r="AU156" s="164" t="s">
        <v>122</v>
      </c>
      <c r="AV156" s="11" t="s">
        <v>122</v>
      </c>
      <c r="AW156" s="11" t="s">
        <v>33</v>
      </c>
      <c r="AX156" s="11" t="s">
        <v>77</v>
      </c>
      <c r="AY156" s="164" t="s">
        <v>163</v>
      </c>
    </row>
    <row r="157" spans="2:65" s="11" customFormat="1" ht="16.5" customHeight="1">
      <c r="B157" s="157"/>
      <c r="C157" s="158"/>
      <c r="D157" s="158"/>
      <c r="E157" s="159" t="s">
        <v>5</v>
      </c>
      <c r="F157" s="229" t="s">
        <v>217</v>
      </c>
      <c r="G157" s="230"/>
      <c r="H157" s="230"/>
      <c r="I157" s="230"/>
      <c r="J157" s="158"/>
      <c r="K157" s="160">
        <v>14.183999999999999</v>
      </c>
      <c r="L157" s="158"/>
      <c r="M157" s="158"/>
      <c r="N157" s="158"/>
      <c r="O157" s="158"/>
      <c r="P157" s="158"/>
      <c r="Q157" s="158"/>
      <c r="R157" s="161"/>
      <c r="T157" s="162"/>
      <c r="U157" s="158"/>
      <c r="V157" s="158"/>
      <c r="W157" s="158"/>
      <c r="X157" s="158"/>
      <c r="Y157" s="158"/>
      <c r="Z157" s="158"/>
      <c r="AA157" s="163"/>
      <c r="AT157" s="164" t="s">
        <v>171</v>
      </c>
      <c r="AU157" s="164" t="s">
        <v>122</v>
      </c>
      <c r="AV157" s="11" t="s">
        <v>122</v>
      </c>
      <c r="AW157" s="11" t="s">
        <v>33</v>
      </c>
      <c r="AX157" s="11" t="s">
        <v>77</v>
      </c>
      <c r="AY157" s="164" t="s">
        <v>163</v>
      </c>
    </row>
    <row r="158" spans="2:65" s="11" customFormat="1" ht="16.5" customHeight="1">
      <c r="B158" s="157"/>
      <c r="C158" s="158"/>
      <c r="D158" s="158"/>
      <c r="E158" s="159" t="s">
        <v>5</v>
      </c>
      <c r="F158" s="229" t="s">
        <v>218</v>
      </c>
      <c r="G158" s="230"/>
      <c r="H158" s="230"/>
      <c r="I158" s="230"/>
      <c r="J158" s="158"/>
      <c r="K158" s="160">
        <v>12.608000000000001</v>
      </c>
      <c r="L158" s="158"/>
      <c r="M158" s="158"/>
      <c r="N158" s="158"/>
      <c r="O158" s="158"/>
      <c r="P158" s="158"/>
      <c r="Q158" s="158"/>
      <c r="R158" s="161"/>
      <c r="T158" s="162"/>
      <c r="U158" s="158"/>
      <c r="V158" s="158"/>
      <c r="W158" s="158"/>
      <c r="X158" s="158"/>
      <c r="Y158" s="158"/>
      <c r="Z158" s="158"/>
      <c r="AA158" s="163"/>
      <c r="AT158" s="164" t="s">
        <v>171</v>
      </c>
      <c r="AU158" s="164" t="s">
        <v>122</v>
      </c>
      <c r="AV158" s="11" t="s">
        <v>122</v>
      </c>
      <c r="AW158" s="11" t="s">
        <v>33</v>
      </c>
      <c r="AX158" s="11" t="s">
        <v>77</v>
      </c>
      <c r="AY158" s="164" t="s">
        <v>163</v>
      </c>
    </row>
    <row r="159" spans="2:65" s="11" customFormat="1" ht="16.5" customHeight="1">
      <c r="B159" s="157"/>
      <c r="C159" s="158"/>
      <c r="D159" s="158"/>
      <c r="E159" s="159" t="s">
        <v>5</v>
      </c>
      <c r="F159" s="229" t="s">
        <v>5</v>
      </c>
      <c r="G159" s="230"/>
      <c r="H159" s="230"/>
      <c r="I159" s="230"/>
      <c r="J159" s="158"/>
      <c r="K159" s="160">
        <v>0</v>
      </c>
      <c r="L159" s="158"/>
      <c r="M159" s="158"/>
      <c r="N159" s="158"/>
      <c r="O159" s="158"/>
      <c r="P159" s="158"/>
      <c r="Q159" s="158"/>
      <c r="R159" s="161"/>
      <c r="T159" s="162"/>
      <c r="U159" s="158"/>
      <c r="V159" s="158"/>
      <c r="W159" s="158"/>
      <c r="X159" s="158"/>
      <c r="Y159" s="158"/>
      <c r="Z159" s="158"/>
      <c r="AA159" s="163"/>
      <c r="AT159" s="164" t="s">
        <v>171</v>
      </c>
      <c r="AU159" s="164" t="s">
        <v>122</v>
      </c>
      <c r="AV159" s="11" t="s">
        <v>122</v>
      </c>
      <c r="AW159" s="11" t="s">
        <v>33</v>
      </c>
      <c r="AX159" s="11" t="s">
        <v>77</v>
      </c>
      <c r="AY159" s="164" t="s">
        <v>163</v>
      </c>
    </row>
    <row r="160" spans="2:65" s="12" customFormat="1" ht="16.5" customHeight="1">
      <c r="B160" s="165"/>
      <c r="C160" s="166"/>
      <c r="D160" s="166"/>
      <c r="E160" s="167" t="s">
        <v>5</v>
      </c>
      <c r="F160" s="231" t="s">
        <v>177</v>
      </c>
      <c r="G160" s="232"/>
      <c r="H160" s="232"/>
      <c r="I160" s="232"/>
      <c r="J160" s="166"/>
      <c r="K160" s="168">
        <v>53.91</v>
      </c>
      <c r="L160" s="166"/>
      <c r="M160" s="166"/>
      <c r="N160" s="166"/>
      <c r="O160" s="166"/>
      <c r="P160" s="166"/>
      <c r="Q160" s="166"/>
      <c r="R160" s="169"/>
      <c r="T160" s="170"/>
      <c r="U160" s="166"/>
      <c r="V160" s="166"/>
      <c r="W160" s="166"/>
      <c r="X160" s="166"/>
      <c r="Y160" s="166"/>
      <c r="Z160" s="166"/>
      <c r="AA160" s="171"/>
      <c r="AT160" s="172" t="s">
        <v>171</v>
      </c>
      <c r="AU160" s="172" t="s">
        <v>122</v>
      </c>
      <c r="AV160" s="12" t="s">
        <v>168</v>
      </c>
      <c r="AW160" s="12" t="s">
        <v>33</v>
      </c>
      <c r="AX160" s="12" t="s">
        <v>85</v>
      </c>
      <c r="AY160" s="172" t="s">
        <v>163</v>
      </c>
    </row>
    <row r="161" spans="2:65" s="1" customFormat="1" ht="25.5" customHeight="1">
      <c r="B161" s="140"/>
      <c r="C161" s="141" t="s">
        <v>219</v>
      </c>
      <c r="D161" s="141" t="s">
        <v>164</v>
      </c>
      <c r="E161" s="142" t="s">
        <v>220</v>
      </c>
      <c r="F161" s="225" t="s">
        <v>221</v>
      </c>
      <c r="G161" s="225"/>
      <c r="H161" s="225"/>
      <c r="I161" s="225"/>
      <c r="J161" s="143" t="s">
        <v>222</v>
      </c>
      <c r="K161" s="144">
        <v>100.46</v>
      </c>
      <c r="L161" s="226"/>
      <c r="M161" s="226"/>
      <c r="N161" s="226">
        <f>ROUND(L161*K161,2)</f>
        <v>0</v>
      </c>
      <c r="O161" s="226"/>
      <c r="P161" s="226"/>
      <c r="Q161" s="226"/>
      <c r="R161" s="145"/>
      <c r="T161" s="146" t="s">
        <v>5</v>
      </c>
      <c r="U161" s="43" t="s">
        <v>42</v>
      </c>
      <c r="V161" s="147">
        <v>0.37</v>
      </c>
      <c r="W161" s="147">
        <f>V161*K161</f>
        <v>37.170199999999994</v>
      </c>
      <c r="X161" s="147">
        <v>1.5E-3</v>
      </c>
      <c r="Y161" s="147">
        <f>X161*K161</f>
        <v>0.15068999999999999</v>
      </c>
      <c r="Z161" s="147">
        <v>0</v>
      </c>
      <c r="AA161" s="148">
        <f>Z161*K161</f>
        <v>0</v>
      </c>
      <c r="AR161" s="21" t="s">
        <v>168</v>
      </c>
      <c r="AT161" s="21" t="s">
        <v>164</v>
      </c>
      <c r="AU161" s="21" t="s">
        <v>122</v>
      </c>
      <c r="AY161" s="21" t="s">
        <v>163</v>
      </c>
      <c r="BE161" s="149">
        <f>IF(U161="základní",N161,0)</f>
        <v>0</v>
      </c>
      <c r="BF161" s="149">
        <f>IF(U161="snížená",N161,0)</f>
        <v>0</v>
      </c>
      <c r="BG161" s="149">
        <f>IF(U161="zákl. přenesená",N161,0)</f>
        <v>0</v>
      </c>
      <c r="BH161" s="149">
        <f>IF(U161="sníž. přenesená",N161,0)</f>
        <v>0</v>
      </c>
      <c r="BI161" s="149">
        <f>IF(U161="nulová",N161,0)</f>
        <v>0</v>
      </c>
      <c r="BJ161" s="21" t="s">
        <v>85</v>
      </c>
      <c r="BK161" s="149">
        <f>ROUND(L161*K161,2)</f>
        <v>0</v>
      </c>
      <c r="BL161" s="21" t="s">
        <v>168</v>
      </c>
      <c r="BM161" s="21" t="s">
        <v>223</v>
      </c>
    </row>
    <row r="162" spans="2:65" s="10" customFormat="1" ht="25.5" customHeight="1">
      <c r="B162" s="150"/>
      <c r="C162" s="151"/>
      <c r="D162" s="151"/>
      <c r="E162" s="152" t="s">
        <v>5</v>
      </c>
      <c r="F162" s="227" t="s">
        <v>224</v>
      </c>
      <c r="G162" s="228"/>
      <c r="H162" s="228"/>
      <c r="I162" s="228"/>
      <c r="J162" s="151"/>
      <c r="K162" s="152" t="s">
        <v>5</v>
      </c>
      <c r="L162" s="151"/>
      <c r="M162" s="151"/>
      <c r="N162" s="151"/>
      <c r="O162" s="151"/>
      <c r="P162" s="151"/>
      <c r="Q162" s="151"/>
      <c r="R162" s="153"/>
      <c r="T162" s="154"/>
      <c r="U162" s="151"/>
      <c r="V162" s="151"/>
      <c r="W162" s="151"/>
      <c r="X162" s="151"/>
      <c r="Y162" s="151"/>
      <c r="Z162" s="151"/>
      <c r="AA162" s="155"/>
      <c r="AT162" s="156" t="s">
        <v>171</v>
      </c>
      <c r="AU162" s="156" t="s">
        <v>122</v>
      </c>
      <c r="AV162" s="10" t="s">
        <v>85</v>
      </c>
      <c r="AW162" s="10" t="s">
        <v>33</v>
      </c>
      <c r="AX162" s="10" t="s">
        <v>77</v>
      </c>
      <c r="AY162" s="156" t="s">
        <v>163</v>
      </c>
    </row>
    <row r="163" spans="2:65" s="11" customFormat="1" ht="16.5" customHeight="1">
      <c r="B163" s="157"/>
      <c r="C163" s="158"/>
      <c r="D163" s="158"/>
      <c r="E163" s="159" t="s">
        <v>5</v>
      </c>
      <c r="F163" s="229" t="s">
        <v>225</v>
      </c>
      <c r="G163" s="230"/>
      <c r="H163" s="230"/>
      <c r="I163" s="230"/>
      <c r="J163" s="158"/>
      <c r="K163" s="160">
        <v>5.46</v>
      </c>
      <c r="L163" s="158"/>
      <c r="M163" s="158"/>
      <c r="N163" s="158"/>
      <c r="O163" s="158"/>
      <c r="P163" s="158"/>
      <c r="Q163" s="158"/>
      <c r="R163" s="161"/>
      <c r="T163" s="162"/>
      <c r="U163" s="158"/>
      <c r="V163" s="158"/>
      <c r="W163" s="158"/>
      <c r="X163" s="158"/>
      <c r="Y163" s="158"/>
      <c r="Z163" s="158"/>
      <c r="AA163" s="163"/>
      <c r="AT163" s="164" t="s">
        <v>171</v>
      </c>
      <c r="AU163" s="164" t="s">
        <v>122</v>
      </c>
      <c r="AV163" s="11" t="s">
        <v>122</v>
      </c>
      <c r="AW163" s="11" t="s">
        <v>33</v>
      </c>
      <c r="AX163" s="11" t="s">
        <v>77</v>
      </c>
      <c r="AY163" s="164" t="s">
        <v>163</v>
      </c>
    </row>
    <row r="164" spans="2:65" s="10" customFormat="1" ht="16.5" customHeight="1">
      <c r="B164" s="150"/>
      <c r="C164" s="151"/>
      <c r="D164" s="151"/>
      <c r="E164" s="152" t="s">
        <v>5</v>
      </c>
      <c r="F164" s="243" t="s">
        <v>226</v>
      </c>
      <c r="G164" s="244"/>
      <c r="H164" s="244"/>
      <c r="I164" s="244"/>
      <c r="J164" s="151"/>
      <c r="K164" s="152" t="s">
        <v>5</v>
      </c>
      <c r="L164" s="151"/>
      <c r="M164" s="151"/>
      <c r="N164" s="151"/>
      <c r="O164" s="151"/>
      <c r="P164" s="151"/>
      <c r="Q164" s="151"/>
      <c r="R164" s="153"/>
      <c r="T164" s="154"/>
      <c r="U164" s="151"/>
      <c r="V164" s="151"/>
      <c r="W164" s="151"/>
      <c r="X164" s="151"/>
      <c r="Y164" s="151"/>
      <c r="Z164" s="151"/>
      <c r="AA164" s="155"/>
      <c r="AT164" s="156" t="s">
        <v>171</v>
      </c>
      <c r="AU164" s="156" t="s">
        <v>122</v>
      </c>
      <c r="AV164" s="10" t="s">
        <v>85</v>
      </c>
      <c r="AW164" s="10" t="s">
        <v>33</v>
      </c>
      <c r="AX164" s="10" t="s">
        <v>77</v>
      </c>
      <c r="AY164" s="156" t="s">
        <v>163</v>
      </c>
    </row>
    <row r="165" spans="2:65" s="11" customFormat="1" ht="16.5" customHeight="1">
      <c r="B165" s="157"/>
      <c r="C165" s="158"/>
      <c r="D165" s="158"/>
      <c r="E165" s="159" t="s">
        <v>5</v>
      </c>
      <c r="F165" s="229" t="s">
        <v>227</v>
      </c>
      <c r="G165" s="230"/>
      <c r="H165" s="230"/>
      <c r="I165" s="230"/>
      <c r="J165" s="158"/>
      <c r="K165" s="160">
        <v>95</v>
      </c>
      <c r="L165" s="158"/>
      <c r="M165" s="158"/>
      <c r="N165" s="158"/>
      <c r="O165" s="158"/>
      <c r="P165" s="158"/>
      <c r="Q165" s="158"/>
      <c r="R165" s="161"/>
      <c r="T165" s="162"/>
      <c r="U165" s="158"/>
      <c r="V165" s="158"/>
      <c r="W165" s="158"/>
      <c r="X165" s="158"/>
      <c r="Y165" s="158"/>
      <c r="Z165" s="158"/>
      <c r="AA165" s="163"/>
      <c r="AT165" s="164" t="s">
        <v>171</v>
      </c>
      <c r="AU165" s="164" t="s">
        <v>122</v>
      </c>
      <c r="AV165" s="11" t="s">
        <v>122</v>
      </c>
      <c r="AW165" s="11" t="s">
        <v>33</v>
      </c>
      <c r="AX165" s="11" t="s">
        <v>77</v>
      </c>
      <c r="AY165" s="164" t="s">
        <v>163</v>
      </c>
    </row>
    <row r="166" spans="2:65" s="12" customFormat="1" ht="16.5" customHeight="1">
      <c r="B166" s="165"/>
      <c r="C166" s="166"/>
      <c r="D166" s="166"/>
      <c r="E166" s="167" t="s">
        <v>5</v>
      </c>
      <c r="F166" s="231" t="s">
        <v>177</v>
      </c>
      <c r="G166" s="232"/>
      <c r="H166" s="232"/>
      <c r="I166" s="232"/>
      <c r="J166" s="166"/>
      <c r="K166" s="168">
        <v>100.46</v>
      </c>
      <c r="L166" s="166"/>
      <c r="M166" s="166"/>
      <c r="N166" s="166"/>
      <c r="O166" s="166"/>
      <c r="P166" s="166"/>
      <c r="Q166" s="166"/>
      <c r="R166" s="169"/>
      <c r="T166" s="170"/>
      <c r="U166" s="166"/>
      <c r="V166" s="166"/>
      <c r="W166" s="166"/>
      <c r="X166" s="166"/>
      <c r="Y166" s="166"/>
      <c r="Z166" s="166"/>
      <c r="AA166" s="171"/>
      <c r="AT166" s="172" t="s">
        <v>171</v>
      </c>
      <c r="AU166" s="172" t="s">
        <v>122</v>
      </c>
      <c r="AV166" s="12" t="s">
        <v>168</v>
      </c>
      <c r="AW166" s="12" t="s">
        <v>33</v>
      </c>
      <c r="AX166" s="12" t="s">
        <v>85</v>
      </c>
      <c r="AY166" s="172" t="s">
        <v>163</v>
      </c>
    </row>
    <row r="167" spans="2:65" s="1" customFormat="1" ht="25.5" customHeight="1">
      <c r="B167" s="140"/>
      <c r="C167" s="141" t="s">
        <v>228</v>
      </c>
      <c r="D167" s="141" t="s">
        <v>164</v>
      </c>
      <c r="E167" s="142" t="s">
        <v>229</v>
      </c>
      <c r="F167" s="225" t="s">
        <v>230</v>
      </c>
      <c r="G167" s="225"/>
      <c r="H167" s="225"/>
      <c r="I167" s="225"/>
      <c r="J167" s="143" t="s">
        <v>222</v>
      </c>
      <c r="K167" s="144">
        <v>75</v>
      </c>
      <c r="L167" s="226"/>
      <c r="M167" s="226"/>
      <c r="N167" s="226">
        <f>ROUND(L167*K167,2)</f>
        <v>0</v>
      </c>
      <c r="O167" s="226"/>
      <c r="P167" s="226"/>
      <c r="Q167" s="226"/>
      <c r="R167" s="145"/>
      <c r="T167" s="146" t="s">
        <v>5</v>
      </c>
      <c r="U167" s="43" t="s">
        <v>42</v>
      </c>
      <c r="V167" s="147">
        <v>0.11</v>
      </c>
      <c r="W167" s="147">
        <f>V167*K167</f>
        <v>8.25</v>
      </c>
      <c r="X167" s="147">
        <v>0</v>
      </c>
      <c r="Y167" s="147">
        <f>X167*K167</f>
        <v>0</v>
      </c>
      <c r="Z167" s="147">
        <v>0</v>
      </c>
      <c r="AA167" s="148">
        <f>Z167*K167</f>
        <v>0</v>
      </c>
      <c r="AR167" s="21" t="s">
        <v>168</v>
      </c>
      <c r="AT167" s="21" t="s">
        <v>164</v>
      </c>
      <c r="AU167" s="21" t="s">
        <v>122</v>
      </c>
      <c r="AY167" s="21" t="s">
        <v>163</v>
      </c>
      <c r="BE167" s="149">
        <f>IF(U167="základní",N167,0)</f>
        <v>0</v>
      </c>
      <c r="BF167" s="149">
        <f>IF(U167="snížená",N167,0)</f>
        <v>0</v>
      </c>
      <c r="BG167" s="149">
        <f>IF(U167="zákl. přenesená",N167,0)</f>
        <v>0</v>
      </c>
      <c r="BH167" s="149">
        <f>IF(U167="sníž. přenesená",N167,0)</f>
        <v>0</v>
      </c>
      <c r="BI167" s="149">
        <f>IF(U167="nulová",N167,0)</f>
        <v>0</v>
      </c>
      <c r="BJ167" s="21" t="s">
        <v>85</v>
      </c>
      <c r="BK167" s="149">
        <f>ROUND(L167*K167,2)</f>
        <v>0</v>
      </c>
      <c r="BL167" s="21" t="s">
        <v>168</v>
      </c>
      <c r="BM167" s="21" t="s">
        <v>231</v>
      </c>
    </row>
    <row r="168" spans="2:65" s="1" customFormat="1" ht="25.5" customHeight="1">
      <c r="B168" s="140"/>
      <c r="C168" s="173" t="s">
        <v>232</v>
      </c>
      <c r="D168" s="173" t="s">
        <v>178</v>
      </c>
      <c r="E168" s="174" t="s">
        <v>233</v>
      </c>
      <c r="F168" s="245" t="s">
        <v>234</v>
      </c>
      <c r="G168" s="245"/>
      <c r="H168" s="245"/>
      <c r="I168" s="245"/>
      <c r="J168" s="175" t="s">
        <v>222</v>
      </c>
      <c r="K168" s="176">
        <v>78.75</v>
      </c>
      <c r="L168" s="246"/>
      <c r="M168" s="246"/>
      <c r="N168" s="246">
        <f>ROUND(L168*K168,2)</f>
        <v>0</v>
      </c>
      <c r="O168" s="226"/>
      <c r="P168" s="226"/>
      <c r="Q168" s="226"/>
      <c r="R168" s="145"/>
      <c r="T168" s="146" t="s">
        <v>5</v>
      </c>
      <c r="U168" s="43" t="s">
        <v>42</v>
      </c>
      <c r="V168" s="147">
        <v>0</v>
      </c>
      <c r="W168" s="147">
        <f>V168*K168</f>
        <v>0</v>
      </c>
      <c r="X168" s="147">
        <v>3.0000000000000001E-5</v>
      </c>
      <c r="Y168" s="147">
        <f>X168*K168</f>
        <v>2.3625E-3</v>
      </c>
      <c r="Z168" s="147">
        <v>0</v>
      </c>
      <c r="AA168" s="148">
        <f>Z168*K168</f>
        <v>0</v>
      </c>
      <c r="AR168" s="21" t="s">
        <v>181</v>
      </c>
      <c r="AT168" s="21" t="s">
        <v>178</v>
      </c>
      <c r="AU168" s="21" t="s">
        <v>122</v>
      </c>
      <c r="AY168" s="21" t="s">
        <v>163</v>
      </c>
      <c r="BE168" s="149">
        <f>IF(U168="základní",N168,0)</f>
        <v>0</v>
      </c>
      <c r="BF168" s="149">
        <f>IF(U168="snížená",N168,0)</f>
        <v>0</v>
      </c>
      <c r="BG168" s="149">
        <f>IF(U168="zákl. přenesená",N168,0)</f>
        <v>0</v>
      </c>
      <c r="BH168" s="149">
        <f>IF(U168="sníž. přenesená",N168,0)</f>
        <v>0</v>
      </c>
      <c r="BI168" s="149">
        <f>IF(U168="nulová",N168,0)</f>
        <v>0</v>
      </c>
      <c r="BJ168" s="21" t="s">
        <v>85</v>
      </c>
      <c r="BK168" s="149">
        <f>ROUND(L168*K168,2)</f>
        <v>0</v>
      </c>
      <c r="BL168" s="21" t="s">
        <v>168</v>
      </c>
      <c r="BM168" s="21" t="s">
        <v>235</v>
      </c>
    </row>
    <row r="169" spans="2:65" s="1" customFormat="1" ht="25.5" customHeight="1">
      <c r="B169" s="140"/>
      <c r="C169" s="141" t="s">
        <v>236</v>
      </c>
      <c r="D169" s="141" t="s">
        <v>164</v>
      </c>
      <c r="E169" s="142" t="s">
        <v>237</v>
      </c>
      <c r="F169" s="225" t="s">
        <v>238</v>
      </c>
      <c r="G169" s="225"/>
      <c r="H169" s="225"/>
      <c r="I169" s="225"/>
      <c r="J169" s="143" t="s">
        <v>203</v>
      </c>
      <c r="K169" s="144">
        <v>9</v>
      </c>
      <c r="L169" s="226"/>
      <c r="M169" s="226"/>
      <c r="N169" s="226">
        <f>ROUND(L169*K169,2)</f>
        <v>0</v>
      </c>
      <c r="O169" s="226"/>
      <c r="P169" s="226"/>
      <c r="Q169" s="226"/>
      <c r="R169" s="145"/>
      <c r="T169" s="146" t="s">
        <v>5</v>
      </c>
      <c r="U169" s="43" t="s">
        <v>42</v>
      </c>
      <c r="V169" s="147">
        <v>0.754</v>
      </c>
      <c r="W169" s="147">
        <f>V169*K169</f>
        <v>6.7859999999999996</v>
      </c>
      <c r="X169" s="147">
        <v>1.6979999999999999E-2</v>
      </c>
      <c r="Y169" s="147">
        <f>X169*K169</f>
        <v>0.15281999999999998</v>
      </c>
      <c r="Z169" s="147">
        <v>0</v>
      </c>
      <c r="AA169" s="148">
        <f>Z169*K169</f>
        <v>0</v>
      </c>
      <c r="AR169" s="21" t="s">
        <v>168</v>
      </c>
      <c r="AT169" s="21" t="s">
        <v>164</v>
      </c>
      <c r="AU169" s="21" t="s">
        <v>122</v>
      </c>
      <c r="AY169" s="21" t="s">
        <v>163</v>
      </c>
      <c r="BE169" s="149">
        <f>IF(U169="základní",N169,0)</f>
        <v>0</v>
      </c>
      <c r="BF169" s="149">
        <f>IF(U169="snížená",N169,0)</f>
        <v>0</v>
      </c>
      <c r="BG169" s="149">
        <f>IF(U169="zákl. přenesená",N169,0)</f>
        <v>0</v>
      </c>
      <c r="BH169" s="149">
        <f>IF(U169="sníž. přenesená",N169,0)</f>
        <v>0</v>
      </c>
      <c r="BI169" s="149">
        <f>IF(U169="nulová",N169,0)</f>
        <v>0</v>
      </c>
      <c r="BJ169" s="21" t="s">
        <v>85</v>
      </c>
      <c r="BK169" s="149">
        <f>ROUND(L169*K169,2)</f>
        <v>0</v>
      </c>
      <c r="BL169" s="21" t="s">
        <v>168</v>
      </c>
      <c r="BM169" s="21" t="s">
        <v>239</v>
      </c>
    </row>
    <row r="170" spans="2:65" s="10" customFormat="1" ht="16.5" customHeight="1">
      <c r="B170" s="150"/>
      <c r="C170" s="151"/>
      <c r="D170" s="151"/>
      <c r="E170" s="152" t="s">
        <v>5</v>
      </c>
      <c r="F170" s="227" t="s">
        <v>240</v>
      </c>
      <c r="G170" s="228"/>
      <c r="H170" s="228"/>
      <c r="I170" s="228"/>
      <c r="J170" s="151"/>
      <c r="K170" s="152" t="s">
        <v>5</v>
      </c>
      <c r="L170" s="151"/>
      <c r="M170" s="151"/>
      <c r="N170" s="151"/>
      <c r="O170" s="151"/>
      <c r="P170" s="151"/>
      <c r="Q170" s="151"/>
      <c r="R170" s="153"/>
      <c r="T170" s="154"/>
      <c r="U170" s="151"/>
      <c r="V170" s="151"/>
      <c r="W170" s="151"/>
      <c r="X170" s="151"/>
      <c r="Y170" s="151"/>
      <c r="Z170" s="151"/>
      <c r="AA170" s="155"/>
      <c r="AT170" s="156" t="s">
        <v>171</v>
      </c>
      <c r="AU170" s="156" t="s">
        <v>122</v>
      </c>
      <c r="AV170" s="10" t="s">
        <v>85</v>
      </c>
      <c r="AW170" s="10" t="s">
        <v>33</v>
      </c>
      <c r="AX170" s="10" t="s">
        <v>77</v>
      </c>
      <c r="AY170" s="156" t="s">
        <v>163</v>
      </c>
    </row>
    <row r="171" spans="2:65" s="11" customFormat="1" ht="16.5" customHeight="1">
      <c r="B171" s="157"/>
      <c r="C171" s="158"/>
      <c r="D171" s="158"/>
      <c r="E171" s="159" t="s">
        <v>5</v>
      </c>
      <c r="F171" s="229" t="s">
        <v>241</v>
      </c>
      <c r="G171" s="230"/>
      <c r="H171" s="230"/>
      <c r="I171" s="230"/>
      <c r="J171" s="158"/>
      <c r="K171" s="160">
        <v>9</v>
      </c>
      <c r="L171" s="158"/>
      <c r="M171" s="158"/>
      <c r="N171" s="158"/>
      <c r="O171" s="158"/>
      <c r="P171" s="158"/>
      <c r="Q171" s="158"/>
      <c r="R171" s="161"/>
      <c r="T171" s="162"/>
      <c r="U171" s="158"/>
      <c r="V171" s="158"/>
      <c r="W171" s="158"/>
      <c r="X171" s="158"/>
      <c r="Y171" s="158"/>
      <c r="Z171" s="158"/>
      <c r="AA171" s="163"/>
      <c r="AT171" s="164" t="s">
        <v>171</v>
      </c>
      <c r="AU171" s="164" t="s">
        <v>122</v>
      </c>
      <c r="AV171" s="11" t="s">
        <v>122</v>
      </c>
      <c r="AW171" s="11" t="s">
        <v>33</v>
      </c>
      <c r="AX171" s="11" t="s">
        <v>77</v>
      </c>
      <c r="AY171" s="164" t="s">
        <v>163</v>
      </c>
    </row>
    <row r="172" spans="2:65" s="12" customFormat="1" ht="16.5" customHeight="1">
      <c r="B172" s="165"/>
      <c r="C172" s="166"/>
      <c r="D172" s="166"/>
      <c r="E172" s="167" t="s">
        <v>5</v>
      </c>
      <c r="F172" s="231" t="s">
        <v>177</v>
      </c>
      <c r="G172" s="232"/>
      <c r="H172" s="232"/>
      <c r="I172" s="232"/>
      <c r="J172" s="166"/>
      <c r="K172" s="168">
        <v>9</v>
      </c>
      <c r="L172" s="166"/>
      <c r="M172" s="166"/>
      <c r="N172" s="166"/>
      <c r="O172" s="166"/>
      <c r="P172" s="166"/>
      <c r="Q172" s="166"/>
      <c r="R172" s="169"/>
      <c r="T172" s="170"/>
      <c r="U172" s="166"/>
      <c r="V172" s="166"/>
      <c r="W172" s="166"/>
      <c r="X172" s="166"/>
      <c r="Y172" s="166"/>
      <c r="Z172" s="166"/>
      <c r="AA172" s="171"/>
      <c r="AT172" s="172" t="s">
        <v>171</v>
      </c>
      <c r="AU172" s="172" t="s">
        <v>122</v>
      </c>
      <c r="AV172" s="12" t="s">
        <v>168</v>
      </c>
      <c r="AW172" s="12" t="s">
        <v>33</v>
      </c>
      <c r="AX172" s="12" t="s">
        <v>85</v>
      </c>
      <c r="AY172" s="172" t="s">
        <v>163</v>
      </c>
    </row>
    <row r="173" spans="2:65" s="1" customFormat="1" ht="25.5" customHeight="1">
      <c r="B173" s="140"/>
      <c r="C173" s="173" t="s">
        <v>242</v>
      </c>
      <c r="D173" s="173" t="s">
        <v>178</v>
      </c>
      <c r="E173" s="174" t="s">
        <v>243</v>
      </c>
      <c r="F173" s="245" t="s">
        <v>244</v>
      </c>
      <c r="G173" s="245"/>
      <c r="H173" s="245"/>
      <c r="I173" s="245"/>
      <c r="J173" s="175" t="s">
        <v>203</v>
      </c>
      <c r="K173" s="176">
        <v>3</v>
      </c>
      <c r="L173" s="246"/>
      <c r="M173" s="246"/>
      <c r="N173" s="246">
        <f>ROUND(L173*K173,2)</f>
        <v>0</v>
      </c>
      <c r="O173" s="226"/>
      <c r="P173" s="226"/>
      <c r="Q173" s="226"/>
      <c r="R173" s="145"/>
      <c r="T173" s="146" t="s">
        <v>5</v>
      </c>
      <c r="U173" s="43" t="s">
        <v>42</v>
      </c>
      <c r="V173" s="147">
        <v>0</v>
      </c>
      <c r="W173" s="147">
        <f>V173*K173</f>
        <v>0</v>
      </c>
      <c r="X173" s="147">
        <v>1.21E-2</v>
      </c>
      <c r="Y173" s="147">
        <f>X173*K173</f>
        <v>3.6299999999999999E-2</v>
      </c>
      <c r="Z173" s="147">
        <v>0</v>
      </c>
      <c r="AA173" s="148">
        <f>Z173*K173</f>
        <v>0</v>
      </c>
      <c r="AR173" s="21" t="s">
        <v>181</v>
      </c>
      <c r="AT173" s="21" t="s">
        <v>178</v>
      </c>
      <c r="AU173" s="21" t="s">
        <v>122</v>
      </c>
      <c r="AY173" s="21" t="s">
        <v>163</v>
      </c>
      <c r="BE173" s="149">
        <f>IF(U173="základní",N173,0)</f>
        <v>0</v>
      </c>
      <c r="BF173" s="149">
        <f>IF(U173="snížená",N173,0)</f>
        <v>0</v>
      </c>
      <c r="BG173" s="149">
        <f>IF(U173="zákl. přenesená",N173,0)</f>
        <v>0</v>
      </c>
      <c r="BH173" s="149">
        <f>IF(U173="sníž. přenesená",N173,0)</f>
        <v>0</v>
      </c>
      <c r="BI173" s="149">
        <f>IF(U173="nulová",N173,0)</f>
        <v>0</v>
      </c>
      <c r="BJ173" s="21" t="s">
        <v>85</v>
      </c>
      <c r="BK173" s="149">
        <f>ROUND(L173*K173,2)</f>
        <v>0</v>
      </c>
      <c r="BL173" s="21" t="s">
        <v>168</v>
      </c>
      <c r="BM173" s="21" t="s">
        <v>245</v>
      </c>
    </row>
    <row r="174" spans="2:65" s="1" customFormat="1" ht="25.5" customHeight="1">
      <c r="B174" s="140"/>
      <c r="C174" s="173" t="s">
        <v>246</v>
      </c>
      <c r="D174" s="173" t="s">
        <v>178</v>
      </c>
      <c r="E174" s="174" t="s">
        <v>247</v>
      </c>
      <c r="F174" s="245" t="s">
        <v>248</v>
      </c>
      <c r="G174" s="245"/>
      <c r="H174" s="245"/>
      <c r="I174" s="245"/>
      <c r="J174" s="175" t="s">
        <v>203</v>
      </c>
      <c r="K174" s="176">
        <v>4</v>
      </c>
      <c r="L174" s="246"/>
      <c r="M174" s="246"/>
      <c r="N174" s="246">
        <f>ROUND(L174*K174,2)</f>
        <v>0</v>
      </c>
      <c r="O174" s="226"/>
      <c r="P174" s="226"/>
      <c r="Q174" s="226"/>
      <c r="R174" s="145"/>
      <c r="T174" s="146" t="s">
        <v>5</v>
      </c>
      <c r="U174" s="43" t="s">
        <v>42</v>
      </c>
      <c r="V174" s="147">
        <v>0</v>
      </c>
      <c r="W174" s="147">
        <f>V174*K174</f>
        <v>0</v>
      </c>
      <c r="X174" s="147">
        <v>1.23E-2</v>
      </c>
      <c r="Y174" s="147">
        <f>X174*K174</f>
        <v>4.9200000000000001E-2</v>
      </c>
      <c r="Z174" s="147">
        <v>0</v>
      </c>
      <c r="AA174" s="148">
        <f>Z174*K174</f>
        <v>0</v>
      </c>
      <c r="AR174" s="21" t="s">
        <v>181</v>
      </c>
      <c r="AT174" s="21" t="s">
        <v>178</v>
      </c>
      <c r="AU174" s="21" t="s">
        <v>122</v>
      </c>
      <c r="AY174" s="21" t="s">
        <v>163</v>
      </c>
      <c r="BE174" s="149">
        <f>IF(U174="základní",N174,0)</f>
        <v>0</v>
      </c>
      <c r="BF174" s="149">
        <f>IF(U174="snížená",N174,0)</f>
        <v>0</v>
      </c>
      <c r="BG174" s="149">
        <f>IF(U174="zákl. přenesená",N174,0)</f>
        <v>0</v>
      </c>
      <c r="BH174" s="149">
        <f>IF(U174="sníž. přenesená",N174,0)</f>
        <v>0</v>
      </c>
      <c r="BI174" s="149">
        <f>IF(U174="nulová",N174,0)</f>
        <v>0</v>
      </c>
      <c r="BJ174" s="21" t="s">
        <v>85</v>
      </c>
      <c r="BK174" s="149">
        <f>ROUND(L174*K174,2)</f>
        <v>0</v>
      </c>
      <c r="BL174" s="21" t="s">
        <v>168</v>
      </c>
      <c r="BM174" s="21" t="s">
        <v>249</v>
      </c>
    </row>
    <row r="175" spans="2:65" s="1" customFormat="1" ht="25.5" customHeight="1">
      <c r="B175" s="140"/>
      <c r="C175" s="173" t="s">
        <v>11</v>
      </c>
      <c r="D175" s="173" t="s">
        <v>178</v>
      </c>
      <c r="E175" s="174" t="s">
        <v>250</v>
      </c>
      <c r="F175" s="245" t="s">
        <v>251</v>
      </c>
      <c r="G175" s="245"/>
      <c r="H175" s="245"/>
      <c r="I175" s="245"/>
      <c r="J175" s="175" t="s">
        <v>203</v>
      </c>
      <c r="K175" s="176">
        <v>2</v>
      </c>
      <c r="L175" s="246"/>
      <c r="M175" s="246"/>
      <c r="N175" s="246">
        <f>ROUND(L175*K175,2)</f>
        <v>0</v>
      </c>
      <c r="O175" s="226"/>
      <c r="P175" s="226"/>
      <c r="Q175" s="226"/>
      <c r="R175" s="145"/>
      <c r="T175" s="146" t="s">
        <v>5</v>
      </c>
      <c r="U175" s="43" t="s">
        <v>42</v>
      </c>
      <c r="V175" s="147">
        <v>0</v>
      </c>
      <c r="W175" s="147">
        <f>V175*K175</f>
        <v>0</v>
      </c>
      <c r="X175" s="147">
        <v>1.2800000000000001E-2</v>
      </c>
      <c r="Y175" s="147">
        <f>X175*K175</f>
        <v>2.5600000000000001E-2</v>
      </c>
      <c r="Z175" s="147">
        <v>0</v>
      </c>
      <c r="AA175" s="148">
        <f>Z175*K175</f>
        <v>0</v>
      </c>
      <c r="AR175" s="21" t="s">
        <v>181</v>
      </c>
      <c r="AT175" s="21" t="s">
        <v>178</v>
      </c>
      <c r="AU175" s="21" t="s">
        <v>122</v>
      </c>
      <c r="AY175" s="21" t="s">
        <v>163</v>
      </c>
      <c r="BE175" s="149">
        <f>IF(U175="základní",N175,0)</f>
        <v>0</v>
      </c>
      <c r="BF175" s="149">
        <f>IF(U175="snížená",N175,0)</f>
        <v>0</v>
      </c>
      <c r="BG175" s="149">
        <f>IF(U175="zákl. přenesená",N175,0)</f>
        <v>0</v>
      </c>
      <c r="BH175" s="149">
        <f>IF(U175="sníž. přenesená",N175,0)</f>
        <v>0</v>
      </c>
      <c r="BI175" s="149">
        <f>IF(U175="nulová",N175,0)</f>
        <v>0</v>
      </c>
      <c r="BJ175" s="21" t="s">
        <v>85</v>
      </c>
      <c r="BK175" s="149">
        <f>ROUND(L175*K175,2)</f>
        <v>0</v>
      </c>
      <c r="BL175" s="21" t="s">
        <v>168</v>
      </c>
      <c r="BM175" s="21" t="s">
        <v>252</v>
      </c>
    </row>
    <row r="176" spans="2:65" s="9" customFormat="1" ht="29.85" customHeight="1">
      <c r="B176" s="129"/>
      <c r="C176" s="130"/>
      <c r="D176" s="139" t="s">
        <v>136</v>
      </c>
      <c r="E176" s="139"/>
      <c r="F176" s="139"/>
      <c r="G176" s="139"/>
      <c r="H176" s="139"/>
      <c r="I176" s="139"/>
      <c r="J176" s="139"/>
      <c r="K176" s="139"/>
      <c r="L176" s="139"/>
      <c r="M176" s="139"/>
      <c r="N176" s="239">
        <f>BK176</f>
        <v>0</v>
      </c>
      <c r="O176" s="240"/>
      <c r="P176" s="240"/>
      <c r="Q176" s="240"/>
      <c r="R176" s="132"/>
      <c r="T176" s="133"/>
      <c r="U176" s="130"/>
      <c r="V176" s="130"/>
      <c r="W176" s="134">
        <f>SUM(W177:W221)</f>
        <v>245.94655399999996</v>
      </c>
      <c r="X176" s="130"/>
      <c r="Y176" s="134">
        <f>SUM(Y177:Y221)</f>
        <v>8.6714399999999997E-2</v>
      </c>
      <c r="Z176" s="130"/>
      <c r="AA176" s="135">
        <f>SUM(AA177:AA221)</f>
        <v>15.85121</v>
      </c>
      <c r="AR176" s="136" t="s">
        <v>85</v>
      </c>
      <c r="AT176" s="137" t="s">
        <v>76</v>
      </c>
      <c r="AU176" s="137" t="s">
        <v>85</v>
      </c>
      <c r="AY176" s="136" t="s">
        <v>163</v>
      </c>
      <c r="BK176" s="138">
        <f>SUM(BK177:BK221)</f>
        <v>0</v>
      </c>
    </row>
    <row r="177" spans="2:65" s="1" customFormat="1" ht="38.25" customHeight="1">
      <c r="B177" s="140"/>
      <c r="C177" s="141" t="s">
        <v>253</v>
      </c>
      <c r="D177" s="141" t="s">
        <v>164</v>
      </c>
      <c r="E177" s="142" t="s">
        <v>254</v>
      </c>
      <c r="F177" s="225" t="s">
        <v>255</v>
      </c>
      <c r="G177" s="225"/>
      <c r="H177" s="225"/>
      <c r="I177" s="225"/>
      <c r="J177" s="143" t="s">
        <v>186</v>
      </c>
      <c r="K177" s="144">
        <v>109</v>
      </c>
      <c r="L177" s="226"/>
      <c r="M177" s="226"/>
      <c r="N177" s="226">
        <f>ROUND(L177*K177,2)</f>
        <v>0</v>
      </c>
      <c r="O177" s="226"/>
      <c r="P177" s="226"/>
      <c r="Q177" s="226"/>
      <c r="R177" s="145"/>
      <c r="T177" s="146" t="s">
        <v>5</v>
      </c>
      <c r="U177" s="43" t="s">
        <v>42</v>
      </c>
      <c r="V177" s="147">
        <v>0.105</v>
      </c>
      <c r="W177" s="147">
        <f>V177*K177</f>
        <v>11.445</v>
      </c>
      <c r="X177" s="147">
        <v>1.2999999999999999E-4</v>
      </c>
      <c r="Y177" s="147">
        <f>X177*K177</f>
        <v>1.4169999999999999E-2</v>
      </c>
      <c r="Z177" s="147">
        <v>0</v>
      </c>
      <c r="AA177" s="148">
        <f>Z177*K177</f>
        <v>0</v>
      </c>
      <c r="AR177" s="21" t="s">
        <v>168</v>
      </c>
      <c r="AT177" s="21" t="s">
        <v>164</v>
      </c>
      <c r="AU177" s="21" t="s">
        <v>122</v>
      </c>
      <c r="AY177" s="21" t="s">
        <v>163</v>
      </c>
      <c r="BE177" s="149">
        <f>IF(U177="základní",N177,0)</f>
        <v>0</v>
      </c>
      <c r="BF177" s="149">
        <f>IF(U177="snížená",N177,0)</f>
        <v>0</v>
      </c>
      <c r="BG177" s="149">
        <f>IF(U177="zákl. přenesená",N177,0)</f>
        <v>0</v>
      </c>
      <c r="BH177" s="149">
        <f>IF(U177="sníž. přenesená",N177,0)</f>
        <v>0</v>
      </c>
      <c r="BI177" s="149">
        <f>IF(U177="nulová",N177,0)</f>
        <v>0</v>
      </c>
      <c r="BJ177" s="21" t="s">
        <v>85</v>
      </c>
      <c r="BK177" s="149">
        <f>ROUND(L177*K177,2)</f>
        <v>0</v>
      </c>
      <c r="BL177" s="21" t="s">
        <v>168</v>
      </c>
      <c r="BM177" s="21" t="s">
        <v>256</v>
      </c>
    </row>
    <row r="178" spans="2:65" s="1" customFormat="1" ht="25.5" customHeight="1">
      <c r="B178" s="140"/>
      <c r="C178" s="141" t="s">
        <v>257</v>
      </c>
      <c r="D178" s="141" t="s">
        <v>164</v>
      </c>
      <c r="E178" s="142" t="s">
        <v>258</v>
      </c>
      <c r="F178" s="225" t="s">
        <v>259</v>
      </c>
      <c r="G178" s="225"/>
      <c r="H178" s="225"/>
      <c r="I178" s="225"/>
      <c r="J178" s="143" t="s">
        <v>260</v>
      </c>
      <c r="K178" s="144">
        <v>8</v>
      </c>
      <c r="L178" s="226"/>
      <c r="M178" s="226"/>
      <c r="N178" s="226">
        <f>ROUND(L178*K178,2)</f>
        <v>0</v>
      </c>
      <c r="O178" s="226"/>
      <c r="P178" s="226"/>
      <c r="Q178" s="226"/>
      <c r="R178" s="145"/>
      <c r="T178" s="146" t="s">
        <v>5</v>
      </c>
      <c r="U178" s="43" t="s">
        <v>42</v>
      </c>
      <c r="V178" s="147">
        <v>0.64200000000000002</v>
      </c>
      <c r="W178" s="147">
        <f>V178*K178</f>
        <v>5.1360000000000001</v>
      </c>
      <c r="X178" s="147">
        <v>0</v>
      </c>
      <c r="Y178" s="147">
        <f>X178*K178</f>
        <v>0</v>
      </c>
      <c r="Z178" s="147">
        <v>0</v>
      </c>
      <c r="AA178" s="148">
        <f>Z178*K178</f>
        <v>0</v>
      </c>
      <c r="AR178" s="21" t="s">
        <v>168</v>
      </c>
      <c r="AT178" s="21" t="s">
        <v>164</v>
      </c>
      <c r="AU178" s="21" t="s">
        <v>122</v>
      </c>
      <c r="AY178" s="21" t="s">
        <v>163</v>
      </c>
      <c r="BE178" s="149">
        <f>IF(U178="základní",N178,0)</f>
        <v>0</v>
      </c>
      <c r="BF178" s="149">
        <f>IF(U178="snížená",N178,0)</f>
        <v>0</v>
      </c>
      <c r="BG178" s="149">
        <f>IF(U178="zákl. přenesená",N178,0)</f>
        <v>0</v>
      </c>
      <c r="BH178" s="149">
        <f>IF(U178="sníž. přenesená",N178,0)</f>
        <v>0</v>
      </c>
      <c r="BI178" s="149">
        <f>IF(U178="nulová",N178,0)</f>
        <v>0</v>
      </c>
      <c r="BJ178" s="21" t="s">
        <v>85</v>
      </c>
      <c r="BK178" s="149">
        <f>ROUND(L178*K178,2)</f>
        <v>0</v>
      </c>
      <c r="BL178" s="21" t="s">
        <v>168</v>
      </c>
      <c r="BM178" s="21" t="s">
        <v>261</v>
      </c>
    </row>
    <row r="179" spans="2:65" s="1" customFormat="1" ht="25.5" customHeight="1">
      <c r="B179" s="140"/>
      <c r="C179" s="141" t="s">
        <v>262</v>
      </c>
      <c r="D179" s="141" t="s">
        <v>164</v>
      </c>
      <c r="E179" s="142" t="s">
        <v>263</v>
      </c>
      <c r="F179" s="225" t="s">
        <v>264</v>
      </c>
      <c r="G179" s="225"/>
      <c r="H179" s="225"/>
      <c r="I179" s="225"/>
      <c r="J179" s="143" t="s">
        <v>260</v>
      </c>
      <c r="K179" s="144">
        <v>5</v>
      </c>
      <c r="L179" s="226"/>
      <c r="M179" s="226"/>
      <c r="N179" s="226">
        <f>ROUND(L179*K179,2)</f>
        <v>0</v>
      </c>
      <c r="O179" s="226"/>
      <c r="P179" s="226"/>
      <c r="Q179" s="226"/>
      <c r="R179" s="145"/>
      <c r="T179" s="146" t="s">
        <v>5</v>
      </c>
      <c r="U179" s="43" t="s">
        <v>42</v>
      </c>
      <c r="V179" s="147">
        <v>0.9</v>
      </c>
      <c r="W179" s="147">
        <f>V179*K179</f>
        <v>4.5</v>
      </c>
      <c r="X179" s="147">
        <v>0</v>
      </c>
      <c r="Y179" s="147">
        <f>X179*K179</f>
        <v>0</v>
      </c>
      <c r="Z179" s="147">
        <v>0</v>
      </c>
      <c r="AA179" s="148">
        <f>Z179*K179</f>
        <v>0</v>
      </c>
      <c r="AR179" s="21" t="s">
        <v>168</v>
      </c>
      <c r="AT179" s="21" t="s">
        <v>164</v>
      </c>
      <c r="AU179" s="21" t="s">
        <v>122</v>
      </c>
      <c r="AY179" s="21" t="s">
        <v>163</v>
      </c>
      <c r="BE179" s="149">
        <f>IF(U179="základní",N179,0)</f>
        <v>0</v>
      </c>
      <c r="BF179" s="149">
        <f>IF(U179="snížená",N179,0)</f>
        <v>0</v>
      </c>
      <c r="BG179" s="149">
        <f>IF(U179="zákl. přenesená",N179,0)</f>
        <v>0</v>
      </c>
      <c r="BH179" s="149">
        <f>IF(U179="sníž. přenesená",N179,0)</f>
        <v>0</v>
      </c>
      <c r="BI179" s="149">
        <f>IF(U179="nulová",N179,0)</f>
        <v>0</v>
      </c>
      <c r="BJ179" s="21" t="s">
        <v>85</v>
      </c>
      <c r="BK179" s="149">
        <f>ROUND(L179*K179,2)</f>
        <v>0</v>
      </c>
      <c r="BL179" s="21" t="s">
        <v>168</v>
      </c>
      <c r="BM179" s="21" t="s">
        <v>265</v>
      </c>
    </row>
    <row r="180" spans="2:65" s="1" customFormat="1" ht="25.5" customHeight="1">
      <c r="B180" s="140"/>
      <c r="C180" s="141" t="s">
        <v>266</v>
      </c>
      <c r="D180" s="141" t="s">
        <v>164</v>
      </c>
      <c r="E180" s="142" t="s">
        <v>267</v>
      </c>
      <c r="F180" s="225" t="s">
        <v>268</v>
      </c>
      <c r="G180" s="225"/>
      <c r="H180" s="225"/>
      <c r="I180" s="225"/>
      <c r="J180" s="143" t="s">
        <v>186</v>
      </c>
      <c r="K180" s="144">
        <v>126.11</v>
      </c>
      <c r="L180" s="226"/>
      <c r="M180" s="226"/>
      <c r="N180" s="226">
        <f>ROUND(L180*K180,2)</f>
        <v>0</v>
      </c>
      <c r="O180" s="226"/>
      <c r="P180" s="226"/>
      <c r="Q180" s="226"/>
      <c r="R180" s="145"/>
      <c r="T180" s="146" t="s">
        <v>5</v>
      </c>
      <c r="U180" s="43" t="s">
        <v>42</v>
      </c>
      <c r="V180" s="147">
        <v>0.308</v>
      </c>
      <c r="W180" s="147">
        <f>V180*K180</f>
        <v>38.841879999999996</v>
      </c>
      <c r="X180" s="147">
        <v>4.0000000000000003E-5</v>
      </c>
      <c r="Y180" s="147">
        <f>X180*K180</f>
        <v>5.0444000000000001E-3</v>
      </c>
      <c r="Z180" s="147">
        <v>0</v>
      </c>
      <c r="AA180" s="148">
        <f>Z180*K180</f>
        <v>0</v>
      </c>
      <c r="AR180" s="21" t="s">
        <v>168</v>
      </c>
      <c r="AT180" s="21" t="s">
        <v>164</v>
      </c>
      <c r="AU180" s="21" t="s">
        <v>122</v>
      </c>
      <c r="AY180" s="21" t="s">
        <v>163</v>
      </c>
      <c r="BE180" s="149">
        <f>IF(U180="základní",N180,0)</f>
        <v>0</v>
      </c>
      <c r="BF180" s="149">
        <f>IF(U180="snížená",N180,0)</f>
        <v>0</v>
      </c>
      <c r="BG180" s="149">
        <f>IF(U180="zákl. přenesená",N180,0)</f>
        <v>0</v>
      </c>
      <c r="BH180" s="149">
        <f>IF(U180="sníž. přenesená",N180,0)</f>
        <v>0</v>
      </c>
      <c r="BI180" s="149">
        <f>IF(U180="nulová",N180,0)</f>
        <v>0</v>
      </c>
      <c r="BJ180" s="21" t="s">
        <v>85</v>
      </c>
      <c r="BK180" s="149">
        <f>ROUND(L180*K180,2)</f>
        <v>0</v>
      </c>
      <c r="BL180" s="21" t="s">
        <v>168</v>
      </c>
      <c r="BM180" s="21" t="s">
        <v>269</v>
      </c>
    </row>
    <row r="181" spans="2:65" s="1" customFormat="1" ht="16.5" customHeight="1">
      <c r="B181" s="140"/>
      <c r="C181" s="141" t="s">
        <v>270</v>
      </c>
      <c r="D181" s="141" t="s">
        <v>164</v>
      </c>
      <c r="E181" s="142" t="s">
        <v>271</v>
      </c>
      <c r="F181" s="225" t="s">
        <v>272</v>
      </c>
      <c r="G181" s="225"/>
      <c r="H181" s="225"/>
      <c r="I181" s="225"/>
      <c r="J181" s="143" t="s">
        <v>186</v>
      </c>
      <c r="K181" s="144">
        <v>6750</v>
      </c>
      <c r="L181" s="226"/>
      <c r="M181" s="226"/>
      <c r="N181" s="226">
        <f>ROUND(L181*K181,2)</f>
        <v>0</v>
      </c>
      <c r="O181" s="226"/>
      <c r="P181" s="226"/>
      <c r="Q181" s="226"/>
      <c r="R181" s="145"/>
      <c r="T181" s="146" t="s">
        <v>5</v>
      </c>
      <c r="U181" s="43" t="s">
        <v>42</v>
      </c>
      <c r="V181" s="147">
        <v>1.6E-2</v>
      </c>
      <c r="W181" s="147">
        <f>V181*K181</f>
        <v>108</v>
      </c>
      <c r="X181" s="147">
        <v>1.0000000000000001E-5</v>
      </c>
      <c r="Y181" s="147">
        <f>X181*K181</f>
        <v>6.7500000000000004E-2</v>
      </c>
      <c r="Z181" s="147">
        <v>0</v>
      </c>
      <c r="AA181" s="148">
        <f>Z181*K181</f>
        <v>0</v>
      </c>
      <c r="AR181" s="21" t="s">
        <v>168</v>
      </c>
      <c r="AT181" s="21" t="s">
        <v>164</v>
      </c>
      <c r="AU181" s="21" t="s">
        <v>122</v>
      </c>
      <c r="AY181" s="21" t="s">
        <v>163</v>
      </c>
      <c r="BE181" s="149">
        <f>IF(U181="základní",N181,0)</f>
        <v>0</v>
      </c>
      <c r="BF181" s="149">
        <f>IF(U181="snížená",N181,0)</f>
        <v>0</v>
      </c>
      <c r="BG181" s="149">
        <f>IF(U181="zákl. přenesená",N181,0)</f>
        <v>0</v>
      </c>
      <c r="BH181" s="149">
        <f>IF(U181="sníž. přenesená",N181,0)</f>
        <v>0</v>
      </c>
      <c r="BI181" s="149">
        <f>IF(U181="nulová",N181,0)</f>
        <v>0</v>
      </c>
      <c r="BJ181" s="21" t="s">
        <v>85</v>
      </c>
      <c r="BK181" s="149">
        <f>ROUND(L181*K181,2)</f>
        <v>0</v>
      </c>
      <c r="BL181" s="21" t="s">
        <v>168</v>
      </c>
      <c r="BM181" s="21" t="s">
        <v>273</v>
      </c>
    </row>
    <row r="182" spans="2:65" s="10" customFormat="1" ht="25.5" customHeight="1">
      <c r="B182" s="150"/>
      <c r="C182" s="151"/>
      <c r="D182" s="151"/>
      <c r="E182" s="152" t="s">
        <v>5</v>
      </c>
      <c r="F182" s="227" t="s">
        <v>274</v>
      </c>
      <c r="G182" s="228"/>
      <c r="H182" s="228"/>
      <c r="I182" s="228"/>
      <c r="J182" s="151"/>
      <c r="K182" s="152" t="s">
        <v>5</v>
      </c>
      <c r="L182" s="151"/>
      <c r="M182" s="151"/>
      <c r="N182" s="151"/>
      <c r="O182" s="151"/>
      <c r="P182" s="151"/>
      <c r="Q182" s="151"/>
      <c r="R182" s="153"/>
      <c r="T182" s="154"/>
      <c r="U182" s="151"/>
      <c r="V182" s="151"/>
      <c r="W182" s="151"/>
      <c r="X182" s="151"/>
      <c r="Y182" s="151"/>
      <c r="Z182" s="151"/>
      <c r="AA182" s="155"/>
      <c r="AT182" s="156" t="s">
        <v>171</v>
      </c>
      <c r="AU182" s="156" t="s">
        <v>122</v>
      </c>
      <c r="AV182" s="10" t="s">
        <v>85</v>
      </c>
      <c r="AW182" s="10" t="s">
        <v>33</v>
      </c>
      <c r="AX182" s="10" t="s">
        <v>77</v>
      </c>
      <c r="AY182" s="156" t="s">
        <v>163</v>
      </c>
    </row>
    <row r="183" spans="2:65" s="11" customFormat="1" ht="16.5" customHeight="1">
      <c r="B183" s="157"/>
      <c r="C183" s="158"/>
      <c r="D183" s="158"/>
      <c r="E183" s="159" t="s">
        <v>5</v>
      </c>
      <c r="F183" s="229" t="s">
        <v>275</v>
      </c>
      <c r="G183" s="230"/>
      <c r="H183" s="230"/>
      <c r="I183" s="230"/>
      <c r="J183" s="158"/>
      <c r="K183" s="160">
        <v>6750</v>
      </c>
      <c r="L183" s="158"/>
      <c r="M183" s="158"/>
      <c r="N183" s="158"/>
      <c r="O183" s="158"/>
      <c r="P183" s="158"/>
      <c r="Q183" s="158"/>
      <c r="R183" s="161"/>
      <c r="T183" s="162"/>
      <c r="U183" s="158"/>
      <c r="V183" s="158"/>
      <c r="W183" s="158"/>
      <c r="X183" s="158"/>
      <c r="Y183" s="158"/>
      <c r="Z183" s="158"/>
      <c r="AA183" s="163"/>
      <c r="AT183" s="164" t="s">
        <v>171</v>
      </c>
      <c r="AU183" s="164" t="s">
        <v>122</v>
      </c>
      <c r="AV183" s="11" t="s">
        <v>122</v>
      </c>
      <c r="AW183" s="11" t="s">
        <v>33</v>
      </c>
      <c r="AX183" s="11" t="s">
        <v>77</v>
      </c>
      <c r="AY183" s="164" t="s">
        <v>163</v>
      </c>
    </row>
    <row r="184" spans="2:65" s="12" customFormat="1" ht="16.5" customHeight="1">
      <c r="B184" s="165"/>
      <c r="C184" s="166"/>
      <c r="D184" s="166"/>
      <c r="E184" s="167" t="s">
        <v>5</v>
      </c>
      <c r="F184" s="231" t="s">
        <v>177</v>
      </c>
      <c r="G184" s="232"/>
      <c r="H184" s="232"/>
      <c r="I184" s="232"/>
      <c r="J184" s="166"/>
      <c r="K184" s="168">
        <v>6750</v>
      </c>
      <c r="L184" s="166"/>
      <c r="M184" s="166"/>
      <c r="N184" s="166"/>
      <c r="O184" s="166"/>
      <c r="P184" s="166"/>
      <c r="Q184" s="166"/>
      <c r="R184" s="169"/>
      <c r="T184" s="170"/>
      <c r="U184" s="166"/>
      <c r="V184" s="166"/>
      <c r="W184" s="166"/>
      <c r="X184" s="166"/>
      <c r="Y184" s="166"/>
      <c r="Z184" s="166"/>
      <c r="AA184" s="171"/>
      <c r="AT184" s="172" t="s">
        <v>171</v>
      </c>
      <c r="AU184" s="172" t="s">
        <v>122</v>
      </c>
      <c r="AV184" s="12" t="s">
        <v>168</v>
      </c>
      <c r="AW184" s="12" t="s">
        <v>33</v>
      </c>
      <c r="AX184" s="12" t="s">
        <v>85</v>
      </c>
      <c r="AY184" s="172" t="s">
        <v>163</v>
      </c>
    </row>
    <row r="185" spans="2:65" s="1" customFormat="1" ht="25.5" customHeight="1">
      <c r="B185" s="140"/>
      <c r="C185" s="141" t="s">
        <v>10</v>
      </c>
      <c r="D185" s="141" t="s">
        <v>164</v>
      </c>
      <c r="E185" s="142" t="s">
        <v>276</v>
      </c>
      <c r="F185" s="225" t="s">
        <v>277</v>
      </c>
      <c r="G185" s="225"/>
      <c r="H185" s="225"/>
      <c r="I185" s="225"/>
      <c r="J185" s="143" t="s">
        <v>186</v>
      </c>
      <c r="K185" s="144">
        <v>9.0519999999999996</v>
      </c>
      <c r="L185" s="226"/>
      <c r="M185" s="226"/>
      <c r="N185" s="226">
        <f>ROUND(L185*K185,2)</f>
        <v>0</v>
      </c>
      <c r="O185" s="226"/>
      <c r="P185" s="226"/>
      <c r="Q185" s="226"/>
      <c r="R185" s="145"/>
      <c r="T185" s="146" t="s">
        <v>5</v>
      </c>
      <c r="U185" s="43" t="s">
        <v>42</v>
      </c>
      <c r="V185" s="147">
        <v>0.28399999999999997</v>
      </c>
      <c r="W185" s="147">
        <f>V185*K185</f>
        <v>2.5707679999999997</v>
      </c>
      <c r="X185" s="147">
        <v>0</v>
      </c>
      <c r="Y185" s="147">
        <f>X185*K185</f>
        <v>0</v>
      </c>
      <c r="Z185" s="147">
        <v>0.26100000000000001</v>
      </c>
      <c r="AA185" s="148">
        <f>Z185*K185</f>
        <v>2.3625720000000001</v>
      </c>
      <c r="AR185" s="21" t="s">
        <v>168</v>
      </c>
      <c r="AT185" s="21" t="s">
        <v>164</v>
      </c>
      <c r="AU185" s="21" t="s">
        <v>122</v>
      </c>
      <c r="AY185" s="21" t="s">
        <v>163</v>
      </c>
      <c r="BE185" s="149">
        <f>IF(U185="základní",N185,0)</f>
        <v>0</v>
      </c>
      <c r="BF185" s="149">
        <f>IF(U185="snížená",N185,0)</f>
        <v>0</v>
      </c>
      <c r="BG185" s="149">
        <f>IF(U185="zákl. přenesená",N185,0)</f>
        <v>0</v>
      </c>
      <c r="BH185" s="149">
        <f>IF(U185="sníž. přenesená",N185,0)</f>
        <v>0</v>
      </c>
      <c r="BI185" s="149">
        <f>IF(U185="nulová",N185,0)</f>
        <v>0</v>
      </c>
      <c r="BJ185" s="21" t="s">
        <v>85</v>
      </c>
      <c r="BK185" s="149">
        <f>ROUND(L185*K185,2)</f>
        <v>0</v>
      </c>
      <c r="BL185" s="21" t="s">
        <v>168</v>
      </c>
      <c r="BM185" s="21" t="s">
        <v>278</v>
      </c>
    </row>
    <row r="186" spans="2:65" s="11" customFormat="1" ht="16.5" customHeight="1">
      <c r="B186" s="157"/>
      <c r="C186" s="158"/>
      <c r="D186" s="158"/>
      <c r="E186" s="159" t="s">
        <v>5</v>
      </c>
      <c r="F186" s="247" t="s">
        <v>279</v>
      </c>
      <c r="G186" s="248"/>
      <c r="H186" s="248"/>
      <c r="I186" s="248"/>
      <c r="J186" s="158"/>
      <c r="K186" s="160">
        <v>9.6920000000000002</v>
      </c>
      <c r="L186" s="158"/>
      <c r="M186" s="158"/>
      <c r="N186" s="158"/>
      <c r="O186" s="158"/>
      <c r="P186" s="158"/>
      <c r="Q186" s="158"/>
      <c r="R186" s="161"/>
      <c r="T186" s="162"/>
      <c r="U186" s="158"/>
      <c r="V186" s="158"/>
      <c r="W186" s="158"/>
      <c r="X186" s="158"/>
      <c r="Y186" s="158"/>
      <c r="Z186" s="158"/>
      <c r="AA186" s="163"/>
      <c r="AT186" s="164" t="s">
        <v>171</v>
      </c>
      <c r="AU186" s="164" t="s">
        <v>122</v>
      </c>
      <c r="AV186" s="11" t="s">
        <v>122</v>
      </c>
      <c r="AW186" s="11" t="s">
        <v>33</v>
      </c>
      <c r="AX186" s="11" t="s">
        <v>77</v>
      </c>
      <c r="AY186" s="164" t="s">
        <v>163</v>
      </c>
    </row>
    <row r="187" spans="2:65" s="11" customFormat="1" ht="16.5" customHeight="1">
      <c r="B187" s="157"/>
      <c r="C187" s="158"/>
      <c r="D187" s="158"/>
      <c r="E187" s="159" t="s">
        <v>5</v>
      </c>
      <c r="F187" s="229" t="s">
        <v>280</v>
      </c>
      <c r="G187" s="230"/>
      <c r="H187" s="230"/>
      <c r="I187" s="230"/>
      <c r="J187" s="158"/>
      <c r="K187" s="160">
        <v>-1.7729999999999999</v>
      </c>
      <c r="L187" s="158"/>
      <c r="M187" s="158"/>
      <c r="N187" s="158"/>
      <c r="O187" s="158"/>
      <c r="P187" s="158"/>
      <c r="Q187" s="158"/>
      <c r="R187" s="161"/>
      <c r="T187" s="162"/>
      <c r="U187" s="158"/>
      <c r="V187" s="158"/>
      <c r="W187" s="158"/>
      <c r="X187" s="158"/>
      <c r="Y187" s="158"/>
      <c r="Z187" s="158"/>
      <c r="AA187" s="163"/>
      <c r="AT187" s="164" t="s">
        <v>171</v>
      </c>
      <c r="AU187" s="164" t="s">
        <v>122</v>
      </c>
      <c r="AV187" s="11" t="s">
        <v>122</v>
      </c>
      <c r="AW187" s="11" t="s">
        <v>33</v>
      </c>
      <c r="AX187" s="11" t="s">
        <v>77</v>
      </c>
      <c r="AY187" s="164" t="s">
        <v>163</v>
      </c>
    </row>
    <row r="188" spans="2:65" s="11" customFormat="1" ht="16.5" customHeight="1">
      <c r="B188" s="157"/>
      <c r="C188" s="158"/>
      <c r="D188" s="158"/>
      <c r="E188" s="159" t="s">
        <v>5</v>
      </c>
      <c r="F188" s="229" t="s">
        <v>281</v>
      </c>
      <c r="G188" s="230"/>
      <c r="H188" s="230"/>
      <c r="I188" s="230"/>
      <c r="J188" s="158"/>
      <c r="K188" s="160">
        <v>1.133</v>
      </c>
      <c r="L188" s="158"/>
      <c r="M188" s="158"/>
      <c r="N188" s="158"/>
      <c r="O188" s="158"/>
      <c r="P188" s="158"/>
      <c r="Q188" s="158"/>
      <c r="R188" s="161"/>
      <c r="T188" s="162"/>
      <c r="U188" s="158"/>
      <c r="V188" s="158"/>
      <c r="W188" s="158"/>
      <c r="X188" s="158"/>
      <c r="Y188" s="158"/>
      <c r="Z188" s="158"/>
      <c r="AA188" s="163"/>
      <c r="AT188" s="164" t="s">
        <v>171</v>
      </c>
      <c r="AU188" s="164" t="s">
        <v>122</v>
      </c>
      <c r="AV188" s="11" t="s">
        <v>122</v>
      </c>
      <c r="AW188" s="11" t="s">
        <v>33</v>
      </c>
      <c r="AX188" s="11" t="s">
        <v>77</v>
      </c>
      <c r="AY188" s="164" t="s">
        <v>163</v>
      </c>
    </row>
    <row r="189" spans="2:65" s="12" customFormat="1" ht="16.5" customHeight="1">
      <c r="B189" s="165"/>
      <c r="C189" s="166"/>
      <c r="D189" s="166"/>
      <c r="E189" s="167" t="s">
        <v>5</v>
      </c>
      <c r="F189" s="231" t="s">
        <v>177</v>
      </c>
      <c r="G189" s="232"/>
      <c r="H189" s="232"/>
      <c r="I189" s="232"/>
      <c r="J189" s="166"/>
      <c r="K189" s="168">
        <v>9.0519999999999996</v>
      </c>
      <c r="L189" s="166"/>
      <c r="M189" s="166"/>
      <c r="N189" s="166"/>
      <c r="O189" s="166"/>
      <c r="P189" s="166"/>
      <c r="Q189" s="166"/>
      <c r="R189" s="169"/>
      <c r="T189" s="170"/>
      <c r="U189" s="166"/>
      <c r="V189" s="166"/>
      <c r="W189" s="166"/>
      <c r="X189" s="166"/>
      <c r="Y189" s="166"/>
      <c r="Z189" s="166"/>
      <c r="AA189" s="171"/>
      <c r="AT189" s="172" t="s">
        <v>171</v>
      </c>
      <c r="AU189" s="172" t="s">
        <v>122</v>
      </c>
      <c r="AV189" s="12" t="s">
        <v>168</v>
      </c>
      <c r="AW189" s="12" t="s">
        <v>33</v>
      </c>
      <c r="AX189" s="12" t="s">
        <v>85</v>
      </c>
      <c r="AY189" s="172" t="s">
        <v>163</v>
      </c>
    </row>
    <row r="190" spans="2:65" s="1" customFormat="1" ht="25.5" customHeight="1">
      <c r="B190" s="140"/>
      <c r="C190" s="141" t="s">
        <v>282</v>
      </c>
      <c r="D190" s="141" t="s">
        <v>164</v>
      </c>
      <c r="E190" s="142" t="s">
        <v>283</v>
      </c>
      <c r="F190" s="225" t="s">
        <v>284</v>
      </c>
      <c r="G190" s="225"/>
      <c r="H190" s="225"/>
      <c r="I190" s="225"/>
      <c r="J190" s="143" t="s">
        <v>186</v>
      </c>
      <c r="K190" s="144">
        <v>3.5459999999999998</v>
      </c>
      <c r="L190" s="226"/>
      <c r="M190" s="226"/>
      <c r="N190" s="226">
        <f>ROUND(L190*K190,2)</f>
        <v>0</v>
      </c>
      <c r="O190" s="226"/>
      <c r="P190" s="226"/>
      <c r="Q190" s="226"/>
      <c r="R190" s="145"/>
      <c r="T190" s="146" t="s">
        <v>5</v>
      </c>
      <c r="U190" s="43" t="s">
        <v>42</v>
      </c>
      <c r="V190" s="147">
        <v>0.93899999999999995</v>
      </c>
      <c r="W190" s="147">
        <f>V190*K190</f>
        <v>3.3296939999999995</v>
      </c>
      <c r="X190" s="147">
        <v>0</v>
      </c>
      <c r="Y190" s="147">
        <f>X190*K190</f>
        <v>0</v>
      </c>
      <c r="Z190" s="147">
        <v>7.5999999999999998E-2</v>
      </c>
      <c r="AA190" s="148">
        <f>Z190*K190</f>
        <v>0.26949599999999996</v>
      </c>
      <c r="AR190" s="21" t="s">
        <v>168</v>
      </c>
      <c r="AT190" s="21" t="s">
        <v>164</v>
      </c>
      <c r="AU190" s="21" t="s">
        <v>122</v>
      </c>
      <c r="AY190" s="21" t="s">
        <v>163</v>
      </c>
      <c r="BE190" s="149">
        <f>IF(U190="základní",N190,0)</f>
        <v>0</v>
      </c>
      <c r="BF190" s="149">
        <f>IF(U190="snížená",N190,0)</f>
        <v>0</v>
      </c>
      <c r="BG190" s="149">
        <f>IF(U190="zákl. přenesená",N190,0)</f>
        <v>0</v>
      </c>
      <c r="BH190" s="149">
        <f>IF(U190="sníž. přenesená",N190,0)</f>
        <v>0</v>
      </c>
      <c r="BI190" s="149">
        <f>IF(U190="nulová",N190,0)</f>
        <v>0</v>
      </c>
      <c r="BJ190" s="21" t="s">
        <v>85</v>
      </c>
      <c r="BK190" s="149">
        <f>ROUND(L190*K190,2)</f>
        <v>0</v>
      </c>
      <c r="BL190" s="21" t="s">
        <v>168</v>
      </c>
      <c r="BM190" s="21" t="s">
        <v>285</v>
      </c>
    </row>
    <row r="191" spans="2:65" s="10" customFormat="1" ht="16.5" customHeight="1">
      <c r="B191" s="150"/>
      <c r="C191" s="151"/>
      <c r="D191" s="151"/>
      <c r="E191" s="152" t="s">
        <v>5</v>
      </c>
      <c r="F191" s="227" t="s">
        <v>286</v>
      </c>
      <c r="G191" s="228"/>
      <c r="H191" s="228"/>
      <c r="I191" s="228"/>
      <c r="J191" s="151"/>
      <c r="K191" s="152" t="s">
        <v>5</v>
      </c>
      <c r="L191" s="151"/>
      <c r="M191" s="151"/>
      <c r="N191" s="151"/>
      <c r="O191" s="151"/>
      <c r="P191" s="151"/>
      <c r="Q191" s="151"/>
      <c r="R191" s="153"/>
      <c r="T191" s="154"/>
      <c r="U191" s="151"/>
      <c r="V191" s="151"/>
      <c r="W191" s="151"/>
      <c r="X191" s="151"/>
      <c r="Y191" s="151"/>
      <c r="Z191" s="151"/>
      <c r="AA191" s="155"/>
      <c r="AT191" s="156" t="s">
        <v>171</v>
      </c>
      <c r="AU191" s="156" t="s">
        <v>122</v>
      </c>
      <c r="AV191" s="10" t="s">
        <v>85</v>
      </c>
      <c r="AW191" s="10" t="s">
        <v>33</v>
      </c>
      <c r="AX191" s="10" t="s">
        <v>77</v>
      </c>
      <c r="AY191" s="156" t="s">
        <v>163</v>
      </c>
    </row>
    <row r="192" spans="2:65" s="11" customFormat="1" ht="16.5" customHeight="1">
      <c r="B192" s="157"/>
      <c r="C192" s="158"/>
      <c r="D192" s="158"/>
      <c r="E192" s="159" t="s">
        <v>5</v>
      </c>
      <c r="F192" s="229" t="s">
        <v>287</v>
      </c>
      <c r="G192" s="230"/>
      <c r="H192" s="230"/>
      <c r="I192" s="230"/>
      <c r="J192" s="158"/>
      <c r="K192" s="160">
        <v>3.5459999999999998</v>
      </c>
      <c r="L192" s="158"/>
      <c r="M192" s="158"/>
      <c r="N192" s="158"/>
      <c r="O192" s="158"/>
      <c r="P192" s="158"/>
      <c r="Q192" s="158"/>
      <c r="R192" s="161"/>
      <c r="T192" s="162"/>
      <c r="U192" s="158"/>
      <c r="V192" s="158"/>
      <c r="W192" s="158"/>
      <c r="X192" s="158"/>
      <c r="Y192" s="158"/>
      <c r="Z192" s="158"/>
      <c r="AA192" s="163"/>
      <c r="AT192" s="164" t="s">
        <v>171</v>
      </c>
      <c r="AU192" s="164" t="s">
        <v>122</v>
      </c>
      <c r="AV192" s="11" t="s">
        <v>122</v>
      </c>
      <c r="AW192" s="11" t="s">
        <v>33</v>
      </c>
      <c r="AX192" s="11" t="s">
        <v>77</v>
      </c>
      <c r="AY192" s="164" t="s">
        <v>163</v>
      </c>
    </row>
    <row r="193" spans="2:65" s="12" customFormat="1" ht="16.5" customHeight="1">
      <c r="B193" s="165"/>
      <c r="C193" s="166"/>
      <c r="D193" s="166"/>
      <c r="E193" s="167" t="s">
        <v>5</v>
      </c>
      <c r="F193" s="231" t="s">
        <v>177</v>
      </c>
      <c r="G193" s="232"/>
      <c r="H193" s="232"/>
      <c r="I193" s="232"/>
      <c r="J193" s="166"/>
      <c r="K193" s="168">
        <v>3.5459999999999998</v>
      </c>
      <c r="L193" s="166"/>
      <c r="M193" s="166"/>
      <c r="N193" s="166"/>
      <c r="O193" s="166"/>
      <c r="P193" s="166"/>
      <c r="Q193" s="166"/>
      <c r="R193" s="169"/>
      <c r="T193" s="170"/>
      <c r="U193" s="166"/>
      <c r="V193" s="166"/>
      <c r="W193" s="166"/>
      <c r="X193" s="166"/>
      <c r="Y193" s="166"/>
      <c r="Z193" s="166"/>
      <c r="AA193" s="171"/>
      <c r="AT193" s="172" t="s">
        <v>171</v>
      </c>
      <c r="AU193" s="172" t="s">
        <v>122</v>
      </c>
      <c r="AV193" s="12" t="s">
        <v>168</v>
      </c>
      <c r="AW193" s="12" t="s">
        <v>33</v>
      </c>
      <c r="AX193" s="12" t="s">
        <v>85</v>
      </c>
      <c r="AY193" s="172" t="s">
        <v>163</v>
      </c>
    </row>
    <row r="194" spans="2:65" s="1" customFormat="1" ht="25.5" customHeight="1">
      <c r="B194" s="140"/>
      <c r="C194" s="141" t="s">
        <v>288</v>
      </c>
      <c r="D194" s="141" t="s">
        <v>164</v>
      </c>
      <c r="E194" s="142" t="s">
        <v>289</v>
      </c>
      <c r="F194" s="225" t="s">
        <v>290</v>
      </c>
      <c r="G194" s="225"/>
      <c r="H194" s="225"/>
      <c r="I194" s="225"/>
      <c r="J194" s="143" t="s">
        <v>186</v>
      </c>
      <c r="K194" s="144">
        <v>4.3339999999999996</v>
      </c>
      <c r="L194" s="226"/>
      <c r="M194" s="226"/>
      <c r="N194" s="226">
        <f>ROUND(L194*K194,2)</f>
        <v>0</v>
      </c>
      <c r="O194" s="226"/>
      <c r="P194" s="226"/>
      <c r="Q194" s="226"/>
      <c r="R194" s="145"/>
      <c r="T194" s="146" t="s">
        <v>5</v>
      </c>
      <c r="U194" s="43" t="s">
        <v>42</v>
      </c>
      <c r="V194" s="147">
        <v>0.71799999999999997</v>
      </c>
      <c r="W194" s="147">
        <f>V194*K194</f>
        <v>3.1118119999999996</v>
      </c>
      <c r="X194" s="147">
        <v>0</v>
      </c>
      <c r="Y194" s="147">
        <f>X194*K194</f>
        <v>0</v>
      </c>
      <c r="Z194" s="147">
        <v>6.3E-2</v>
      </c>
      <c r="AA194" s="148">
        <f>Z194*K194</f>
        <v>0.27304199999999995</v>
      </c>
      <c r="AR194" s="21" t="s">
        <v>168</v>
      </c>
      <c r="AT194" s="21" t="s">
        <v>164</v>
      </c>
      <c r="AU194" s="21" t="s">
        <v>122</v>
      </c>
      <c r="AY194" s="21" t="s">
        <v>163</v>
      </c>
      <c r="BE194" s="149">
        <f>IF(U194="základní",N194,0)</f>
        <v>0</v>
      </c>
      <c r="BF194" s="149">
        <f>IF(U194="snížená",N194,0)</f>
        <v>0</v>
      </c>
      <c r="BG194" s="149">
        <f>IF(U194="zákl. přenesená",N194,0)</f>
        <v>0</v>
      </c>
      <c r="BH194" s="149">
        <f>IF(U194="sníž. přenesená",N194,0)</f>
        <v>0</v>
      </c>
      <c r="BI194" s="149">
        <f>IF(U194="nulová",N194,0)</f>
        <v>0</v>
      </c>
      <c r="BJ194" s="21" t="s">
        <v>85</v>
      </c>
      <c r="BK194" s="149">
        <f>ROUND(L194*K194,2)</f>
        <v>0</v>
      </c>
      <c r="BL194" s="21" t="s">
        <v>168</v>
      </c>
      <c r="BM194" s="21" t="s">
        <v>291</v>
      </c>
    </row>
    <row r="195" spans="2:65" s="10" customFormat="1" ht="16.5" customHeight="1">
      <c r="B195" s="150"/>
      <c r="C195" s="151"/>
      <c r="D195" s="151"/>
      <c r="E195" s="152" t="s">
        <v>5</v>
      </c>
      <c r="F195" s="227" t="s">
        <v>286</v>
      </c>
      <c r="G195" s="228"/>
      <c r="H195" s="228"/>
      <c r="I195" s="228"/>
      <c r="J195" s="151"/>
      <c r="K195" s="152" t="s">
        <v>5</v>
      </c>
      <c r="L195" s="151"/>
      <c r="M195" s="151"/>
      <c r="N195" s="151"/>
      <c r="O195" s="151"/>
      <c r="P195" s="151"/>
      <c r="Q195" s="151"/>
      <c r="R195" s="153"/>
      <c r="T195" s="154"/>
      <c r="U195" s="151"/>
      <c r="V195" s="151"/>
      <c r="W195" s="151"/>
      <c r="X195" s="151"/>
      <c r="Y195" s="151"/>
      <c r="Z195" s="151"/>
      <c r="AA195" s="155"/>
      <c r="AT195" s="156" t="s">
        <v>171</v>
      </c>
      <c r="AU195" s="156" t="s">
        <v>122</v>
      </c>
      <c r="AV195" s="10" t="s">
        <v>85</v>
      </c>
      <c r="AW195" s="10" t="s">
        <v>33</v>
      </c>
      <c r="AX195" s="10" t="s">
        <v>77</v>
      </c>
      <c r="AY195" s="156" t="s">
        <v>163</v>
      </c>
    </row>
    <row r="196" spans="2:65" s="11" customFormat="1" ht="16.5" customHeight="1">
      <c r="B196" s="157"/>
      <c r="C196" s="158"/>
      <c r="D196" s="158"/>
      <c r="E196" s="159" t="s">
        <v>5</v>
      </c>
      <c r="F196" s="229" t="s">
        <v>292</v>
      </c>
      <c r="G196" s="230"/>
      <c r="H196" s="230"/>
      <c r="I196" s="230"/>
      <c r="J196" s="158"/>
      <c r="K196" s="160">
        <v>4.3339999999999996</v>
      </c>
      <c r="L196" s="158"/>
      <c r="M196" s="158"/>
      <c r="N196" s="158"/>
      <c r="O196" s="158"/>
      <c r="P196" s="158"/>
      <c r="Q196" s="158"/>
      <c r="R196" s="161"/>
      <c r="T196" s="162"/>
      <c r="U196" s="158"/>
      <c r="V196" s="158"/>
      <c r="W196" s="158"/>
      <c r="X196" s="158"/>
      <c r="Y196" s="158"/>
      <c r="Z196" s="158"/>
      <c r="AA196" s="163"/>
      <c r="AT196" s="164" t="s">
        <v>171</v>
      </c>
      <c r="AU196" s="164" t="s">
        <v>122</v>
      </c>
      <c r="AV196" s="11" t="s">
        <v>122</v>
      </c>
      <c r="AW196" s="11" t="s">
        <v>33</v>
      </c>
      <c r="AX196" s="11" t="s">
        <v>77</v>
      </c>
      <c r="AY196" s="164" t="s">
        <v>163</v>
      </c>
    </row>
    <row r="197" spans="2:65" s="12" customFormat="1" ht="16.5" customHeight="1">
      <c r="B197" s="165"/>
      <c r="C197" s="166"/>
      <c r="D197" s="166"/>
      <c r="E197" s="167" t="s">
        <v>5</v>
      </c>
      <c r="F197" s="231" t="s">
        <v>177</v>
      </c>
      <c r="G197" s="232"/>
      <c r="H197" s="232"/>
      <c r="I197" s="232"/>
      <c r="J197" s="166"/>
      <c r="K197" s="168">
        <v>4.3339999999999996</v>
      </c>
      <c r="L197" s="166"/>
      <c r="M197" s="166"/>
      <c r="N197" s="166"/>
      <c r="O197" s="166"/>
      <c r="P197" s="166"/>
      <c r="Q197" s="166"/>
      <c r="R197" s="169"/>
      <c r="T197" s="170"/>
      <c r="U197" s="166"/>
      <c r="V197" s="166"/>
      <c r="W197" s="166"/>
      <c r="X197" s="166"/>
      <c r="Y197" s="166"/>
      <c r="Z197" s="166"/>
      <c r="AA197" s="171"/>
      <c r="AT197" s="172" t="s">
        <v>171</v>
      </c>
      <c r="AU197" s="172" t="s">
        <v>122</v>
      </c>
      <c r="AV197" s="12" t="s">
        <v>168</v>
      </c>
      <c r="AW197" s="12" t="s">
        <v>33</v>
      </c>
      <c r="AX197" s="12" t="s">
        <v>85</v>
      </c>
      <c r="AY197" s="172" t="s">
        <v>163</v>
      </c>
    </row>
    <row r="198" spans="2:65" s="1" customFormat="1" ht="25.5" customHeight="1">
      <c r="B198" s="140"/>
      <c r="C198" s="141" t="s">
        <v>293</v>
      </c>
      <c r="D198" s="141" t="s">
        <v>164</v>
      </c>
      <c r="E198" s="142" t="s">
        <v>294</v>
      </c>
      <c r="F198" s="225" t="s">
        <v>295</v>
      </c>
      <c r="G198" s="225"/>
      <c r="H198" s="225"/>
      <c r="I198" s="225"/>
      <c r="J198" s="143" t="s">
        <v>186</v>
      </c>
      <c r="K198" s="144">
        <v>12.73</v>
      </c>
      <c r="L198" s="226"/>
      <c r="M198" s="226"/>
      <c r="N198" s="226">
        <f>ROUND(L198*K198,2)</f>
        <v>0</v>
      </c>
      <c r="O198" s="226"/>
      <c r="P198" s="226"/>
      <c r="Q198" s="226"/>
      <c r="R198" s="145"/>
      <c r="T198" s="146" t="s">
        <v>5</v>
      </c>
      <c r="U198" s="43" t="s">
        <v>42</v>
      </c>
      <c r="V198" s="147">
        <v>0.43</v>
      </c>
      <c r="W198" s="147">
        <f>V198*K198</f>
        <v>5.4739000000000004</v>
      </c>
      <c r="X198" s="147">
        <v>0</v>
      </c>
      <c r="Y198" s="147">
        <f>X198*K198</f>
        <v>0</v>
      </c>
      <c r="Z198" s="147">
        <v>0.27</v>
      </c>
      <c r="AA198" s="148">
        <f>Z198*K198</f>
        <v>3.4371000000000005</v>
      </c>
      <c r="AR198" s="21" t="s">
        <v>168</v>
      </c>
      <c r="AT198" s="21" t="s">
        <v>164</v>
      </c>
      <c r="AU198" s="21" t="s">
        <v>122</v>
      </c>
      <c r="AY198" s="21" t="s">
        <v>163</v>
      </c>
      <c r="BE198" s="149">
        <f>IF(U198="základní",N198,0)</f>
        <v>0</v>
      </c>
      <c r="BF198" s="149">
        <f>IF(U198="snížená",N198,0)</f>
        <v>0</v>
      </c>
      <c r="BG198" s="149">
        <f>IF(U198="zákl. přenesená",N198,0)</f>
        <v>0</v>
      </c>
      <c r="BH198" s="149">
        <f>IF(U198="sníž. přenesená",N198,0)</f>
        <v>0</v>
      </c>
      <c r="BI198" s="149">
        <f>IF(U198="nulová",N198,0)</f>
        <v>0</v>
      </c>
      <c r="BJ198" s="21" t="s">
        <v>85</v>
      </c>
      <c r="BK198" s="149">
        <f>ROUND(L198*K198,2)</f>
        <v>0</v>
      </c>
      <c r="BL198" s="21" t="s">
        <v>168</v>
      </c>
      <c r="BM198" s="21" t="s">
        <v>296</v>
      </c>
    </row>
    <row r="199" spans="2:65" s="10" customFormat="1" ht="16.5" customHeight="1">
      <c r="B199" s="150"/>
      <c r="C199" s="151"/>
      <c r="D199" s="151"/>
      <c r="E199" s="152" t="s">
        <v>5</v>
      </c>
      <c r="F199" s="227" t="s">
        <v>297</v>
      </c>
      <c r="G199" s="228"/>
      <c r="H199" s="228"/>
      <c r="I199" s="228"/>
      <c r="J199" s="151"/>
      <c r="K199" s="152" t="s">
        <v>5</v>
      </c>
      <c r="L199" s="151"/>
      <c r="M199" s="151"/>
      <c r="N199" s="151"/>
      <c r="O199" s="151"/>
      <c r="P199" s="151"/>
      <c r="Q199" s="151"/>
      <c r="R199" s="153"/>
      <c r="T199" s="154"/>
      <c r="U199" s="151"/>
      <c r="V199" s="151"/>
      <c r="W199" s="151"/>
      <c r="X199" s="151"/>
      <c r="Y199" s="151"/>
      <c r="Z199" s="151"/>
      <c r="AA199" s="155"/>
      <c r="AT199" s="156" t="s">
        <v>171</v>
      </c>
      <c r="AU199" s="156" t="s">
        <v>122</v>
      </c>
      <c r="AV199" s="10" t="s">
        <v>85</v>
      </c>
      <c r="AW199" s="10" t="s">
        <v>33</v>
      </c>
      <c r="AX199" s="10" t="s">
        <v>77</v>
      </c>
      <c r="AY199" s="156" t="s">
        <v>163</v>
      </c>
    </row>
    <row r="200" spans="2:65" s="11" customFormat="1" ht="16.5" customHeight="1">
      <c r="B200" s="157"/>
      <c r="C200" s="158"/>
      <c r="D200" s="158"/>
      <c r="E200" s="159" t="s">
        <v>5</v>
      </c>
      <c r="F200" s="229" t="s">
        <v>298</v>
      </c>
      <c r="G200" s="230"/>
      <c r="H200" s="230"/>
      <c r="I200" s="230"/>
      <c r="J200" s="158"/>
      <c r="K200" s="160">
        <v>2.02</v>
      </c>
      <c r="L200" s="158"/>
      <c r="M200" s="158"/>
      <c r="N200" s="158"/>
      <c r="O200" s="158"/>
      <c r="P200" s="158"/>
      <c r="Q200" s="158"/>
      <c r="R200" s="161"/>
      <c r="T200" s="162"/>
      <c r="U200" s="158"/>
      <c r="V200" s="158"/>
      <c r="W200" s="158"/>
      <c r="X200" s="158"/>
      <c r="Y200" s="158"/>
      <c r="Z200" s="158"/>
      <c r="AA200" s="163"/>
      <c r="AT200" s="164" t="s">
        <v>171</v>
      </c>
      <c r="AU200" s="164" t="s">
        <v>122</v>
      </c>
      <c r="AV200" s="11" t="s">
        <v>122</v>
      </c>
      <c r="AW200" s="11" t="s">
        <v>33</v>
      </c>
      <c r="AX200" s="11" t="s">
        <v>77</v>
      </c>
      <c r="AY200" s="164" t="s">
        <v>163</v>
      </c>
    </row>
    <row r="201" spans="2:65" s="10" customFormat="1" ht="16.5" customHeight="1">
      <c r="B201" s="150"/>
      <c r="C201" s="151"/>
      <c r="D201" s="151"/>
      <c r="E201" s="152" t="s">
        <v>5</v>
      </c>
      <c r="F201" s="243" t="s">
        <v>299</v>
      </c>
      <c r="G201" s="244"/>
      <c r="H201" s="244"/>
      <c r="I201" s="244"/>
      <c r="J201" s="151"/>
      <c r="K201" s="152" t="s">
        <v>5</v>
      </c>
      <c r="L201" s="151"/>
      <c r="M201" s="151"/>
      <c r="N201" s="151"/>
      <c r="O201" s="151"/>
      <c r="P201" s="151"/>
      <c r="Q201" s="151"/>
      <c r="R201" s="153"/>
      <c r="T201" s="154"/>
      <c r="U201" s="151"/>
      <c r="V201" s="151"/>
      <c r="W201" s="151"/>
      <c r="X201" s="151"/>
      <c r="Y201" s="151"/>
      <c r="Z201" s="151"/>
      <c r="AA201" s="155"/>
      <c r="AT201" s="156" t="s">
        <v>171</v>
      </c>
      <c r="AU201" s="156" t="s">
        <v>122</v>
      </c>
      <c r="AV201" s="10" t="s">
        <v>85</v>
      </c>
      <c r="AW201" s="10" t="s">
        <v>33</v>
      </c>
      <c r="AX201" s="10" t="s">
        <v>77</v>
      </c>
      <c r="AY201" s="156" t="s">
        <v>163</v>
      </c>
    </row>
    <row r="202" spans="2:65" s="11" customFormat="1" ht="16.5" customHeight="1">
      <c r="B202" s="157"/>
      <c r="C202" s="158"/>
      <c r="D202" s="158"/>
      <c r="E202" s="159" t="s">
        <v>5</v>
      </c>
      <c r="F202" s="229" t="s">
        <v>298</v>
      </c>
      <c r="G202" s="230"/>
      <c r="H202" s="230"/>
      <c r="I202" s="230"/>
      <c r="J202" s="158"/>
      <c r="K202" s="160">
        <v>2.02</v>
      </c>
      <c r="L202" s="158"/>
      <c r="M202" s="158"/>
      <c r="N202" s="158"/>
      <c r="O202" s="158"/>
      <c r="P202" s="158"/>
      <c r="Q202" s="158"/>
      <c r="R202" s="161"/>
      <c r="T202" s="162"/>
      <c r="U202" s="158"/>
      <c r="V202" s="158"/>
      <c r="W202" s="158"/>
      <c r="X202" s="158"/>
      <c r="Y202" s="158"/>
      <c r="Z202" s="158"/>
      <c r="AA202" s="163"/>
      <c r="AT202" s="164" t="s">
        <v>171</v>
      </c>
      <c r="AU202" s="164" t="s">
        <v>122</v>
      </c>
      <c r="AV202" s="11" t="s">
        <v>122</v>
      </c>
      <c r="AW202" s="11" t="s">
        <v>33</v>
      </c>
      <c r="AX202" s="11" t="s">
        <v>77</v>
      </c>
      <c r="AY202" s="164" t="s">
        <v>163</v>
      </c>
    </row>
    <row r="203" spans="2:65" s="10" customFormat="1" ht="16.5" customHeight="1">
      <c r="B203" s="150"/>
      <c r="C203" s="151"/>
      <c r="D203" s="151"/>
      <c r="E203" s="152" t="s">
        <v>5</v>
      </c>
      <c r="F203" s="243" t="s">
        <v>300</v>
      </c>
      <c r="G203" s="244"/>
      <c r="H203" s="244"/>
      <c r="I203" s="244"/>
      <c r="J203" s="151"/>
      <c r="K203" s="152" t="s">
        <v>5</v>
      </c>
      <c r="L203" s="151"/>
      <c r="M203" s="151"/>
      <c r="N203" s="151"/>
      <c r="O203" s="151"/>
      <c r="P203" s="151"/>
      <c r="Q203" s="151"/>
      <c r="R203" s="153"/>
      <c r="T203" s="154"/>
      <c r="U203" s="151"/>
      <c r="V203" s="151"/>
      <c r="W203" s="151"/>
      <c r="X203" s="151"/>
      <c r="Y203" s="151"/>
      <c r="Z203" s="151"/>
      <c r="AA203" s="155"/>
      <c r="AT203" s="156" t="s">
        <v>171</v>
      </c>
      <c r="AU203" s="156" t="s">
        <v>122</v>
      </c>
      <c r="AV203" s="10" t="s">
        <v>85</v>
      </c>
      <c r="AW203" s="10" t="s">
        <v>33</v>
      </c>
      <c r="AX203" s="10" t="s">
        <v>77</v>
      </c>
      <c r="AY203" s="156" t="s">
        <v>163</v>
      </c>
    </row>
    <row r="204" spans="2:65" s="11" customFormat="1" ht="16.5" customHeight="1">
      <c r="B204" s="157"/>
      <c r="C204" s="158"/>
      <c r="D204" s="158"/>
      <c r="E204" s="159" t="s">
        <v>5</v>
      </c>
      <c r="F204" s="229" t="s">
        <v>301</v>
      </c>
      <c r="G204" s="230"/>
      <c r="H204" s="230"/>
      <c r="I204" s="230"/>
      <c r="J204" s="158"/>
      <c r="K204" s="160">
        <v>2.4279999999999999</v>
      </c>
      <c r="L204" s="158"/>
      <c r="M204" s="158"/>
      <c r="N204" s="158"/>
      <c r="O204" s="158"/>
      <c r="P204" s="158"/>
      <c r="Q204" s="158"/>
      <c r="R204" s="161"/>
      <c r="T204" s="162"/>
      <c r="U204" s="158"/>
      <c r="V204" s="158"/>
      <c r="W204" s="158"/>
      <c r="X204" s="158"/>
      <c r="Y204" s="158"/>
      <c r="Z204" s="158"/>
      <c r="AA204" s="163"/>
      <c r="AT204" s="164" t="s">
        <v>171</v>
      </c>
      <c r="AU204" s="164" t="s">
        <v>122</v>
      </c>
      <c r="AV204" s="11" t="s">
        <v>122</v>
      </c>
      <c r="AW204" s="11" t="s">
        <v>33</v>
      </c>
      <c r="AX204" s="11" t="s">
        <v>77</v>
      </c>
      <c r="AY204" s="164" t="s">
        <v>163</v>
      </c>
    </row>
    <row r="205" spans="2:65" s="11" customFormat="1" ht="16.5" customHeight="1">
      <c r="B205" s="157"/>
      <c r="C205" s="158"/>
      <c r="D205" s="158"/>
      <c r="E205" s="159" t="s">
        <v>5</v>
      </c>
      <c r="F205" s="229" t="s">
        <v>298</v>
      </c>
      <c r="G205" s="230"/>
      <c r="H205" s="230"/>
      <c r="I205" s="230"/>
      <c r="J205" s="158"/>
      <c r="K205" s="160">
        <v>2.02</v>
      </c>
      <c r="L205" s="158"/>
      <c r="M205" s="158"/>
      <c r="N205" s="158"/>
      <c r="O205" s="158"/>
      <c r="P205" s="158"/>
      <c r="Q205" s="158"/>
      <c r="R205" s="161"/>
      <c r="T205" s="162"/>
      <c r="U205" s="158"/>
      <c r="V205" s="158"/>
      <c r="W205" s="158"/>
      <c r="X205" s="158"/>
      <c r="Y205" s="158"/>
      <c r="Z205" s="158"/>
      <c r="AA205" s="163"/>
      <c r="AT205" s="164" t="s">
        <v>171</v>
      </c>
      <c r="AU205" s="164" t="s">
        <v>122</v>
      </c>
      <c r="AV205" s="11" t="s">
        <v>122</v>
      </c>
      <c r="AW205" s="11" t="s">
        <v>33</v>
      </c>
      <c r="AX205" s="11" t="s">
        <v>77</v>
      </c>
      <c r="AY205" s="164" t="s">
        <v>163</v>
      </c>
    </row>
    <row r="206" spans="2:65" s="11" customFormat="1" ht="16.5" customHeight="1">
      <c r="B206" s="157"/>
      <c r="C206" s="158"/>
      <c r="D206" s="158"/>
      <c r="E206" s="159" t="s">
        <v>5</v>
      </c>
      <c r="F206" s="229" t="s">
        <v>302</v>
      </c>
      <c r="G206" s="230"/>
      <c r="H206" s="230"/>
      <c r="I206" s="230"/>
      <c r="J206" s="158"/>
      <c r="K206" s="160">
        <v>2.4239999999999999</v>
      </c>
      <c r="L206" s="158"/>
      <c r="M206" s="158"/>
      <c r="N206" s="158"/>
      <c r="O206" s="158"/>
      <c r="P206" s="158"/>
      <c r="Q206" s="158"/>
      <c r="R206" s="161"/>
      <c r="T206" s="162"/>
      <c r="U206" s="158"/>
      <c r="V206" s="158"/>
      <c r="W206" s="158"/>
      <c r="X206" s="158"/>
      <c r="Y206" s="158"/>
      <c r="Z206" s="158"/>
      <c r="AA206" s="163"/>
      <c r="AT206" s="164" t="s">
        <v>171</v>
      </c>
      <c r="AU206" s="164" t="s">
        <v>122</v>
      </c>
      <c r="AV206" s="11" t="s">
        <v>122</v>
      </c>
      <c r="AW206" s="11" t="s">
        <v>33</v>
      </c>
      <c r="AX206" s="11" t="s">
        <v>77</v>
      </c>
      <c r="AY206" s="164" t="s">
        <v>163</v>
      </c>
    </row>
    <row r="207" spans="2:65" s="11" customFormat="1" ht="16.5" customHeight="1">
      <c r="B207" s="157"/>
      <c r="C207" s="158"/>
      <c r="D207" s="158"/>
      <c r="E207" s="159" t="s">
        <v>5</v>
      </c>
      <c r="F207" s="229" t="s">
        <v>303</v>
      </c>
      <c r="G207" s="230"/>
      <c r="H207" s="230"/>
      <c r="I207" s="230"/>
      <c r="J207" s="158"/>
      <c r="K207" s="160">
        <v>1.8180000000000001</v>
      </c>
      <c r="L207" s="158"/>
      <c r="M207" s="158"/>
      <c r="N207" s="158"/>
      <c r="O207" s="158"/>
      <c r="P207" s="158"/>
      <c r="Q207" s="158"/>
      <c r="R207" s="161"/>
      <c r="T207" s="162"/>
      <c r="U207" s="158"/>
      <c r="V207" s="158"/>
      <c r="W207" s="158"/>
      <c r="X207" s="158"/>
      <c r="Y207" s="158"/>
      <c r="Z207" s="158"/>
      <c r="AA207" s="163"/>
      <c r="AT207" s="164" t="s">
        <v>171</v>
      </c>
      <c r="AU207" s="164" t="s">
        <v>122</v>
      </c>
      <c r="AV207" s="11" t="s">
        <v>122</v>
      </c>
      <c r="AW207" s="11" t="s">
        <v>33</v>
      </c>
      <c r="AX207" s="11" t="s">
        <v>77</v>
      </c>
      <c r="AY207" s="164" t="s">
        <v>163</v>
      </c>
    </row>
    <row r="208" spans="2:65" s="12" customFormat="1" ht="16.5" customHeight="1">
      <c r="B208" s="165"/>
      <c r="C208" s="166"/>
      <c r="D208" s="166"/>
      <c r="E208" s="167" t="s">
        <v>5</v>
      </c>
      <c r="F208" s="231" t="s">
        <v>177</v>
      </c>
      <c r="G208" s="232"/>
      <c r="H208" s="232"/>
      <c r="I208" s="232"/>
      <c r="J208" s="166"/>
      <c r="K208" s="168">
        <v>12.73</v>
      </c>
      <c r="L208" s="166"/>
      <c r="M208" s="166"/>
      <c r="N208" s="166"/>
      <c r="O208" s="166"/>
      <c r="P208" s="166"/>
      <c r="Q208" s="166"/>
      <c r="R208" s="169"/>
      <c r="T208" s="170"/>
      <c r="U208" s="166"/>
      <c r="V208" s="166"/>
      <c r="W208" s="166"/>
      <c r="X208" s="166"/>
      <c r="Y208" s="166"/>
      <c r="Z208" s="166"/>
      <c r="AA208" s="171"/>
      <c r="AT208" s="172" t="s">
        <v>171</v>
      </c>
      <c r="AU208" s="172" t="s">
        <v>122</v>
      </c>
      <c r="AV208" s="12" t="s">
        <v>168</v>
      </c>
      <c r="AW208" s="12" t="s">
        <v>33</v>
      </c>
      <c r="AX208" s="12" t="s">
        <v>85</v>
      </c>
      <c r="AY208" s="172" t="s">
        <v>163</v>
      </c>
    </row>
    <row r="209" spans="2:65" s="1" customFormat="1" ht="38.25" customHeight="1">
      <c r="B209" s="140"/>
      <c r="C209" s="141" t="s">
        <v>304</v>
      </c>
      <c r="D209" s="141" t="s">
        <v>164</v>
      </c>
      <c r="E209" s="142" t="s">
        <v>305</v>
      </c>
      <c r="F209" s="225" t="s">
        <v>306</v>
      </c>
      <c r="G209" s="225"/>
      <c r="H209" s="225"/>
      <c r="I209" s="225"/>
      <c r="J209" s="143" t="s">
        <v>222</v>
      </c>
      <c r="K209" s="144">
        <v>20.5</v>
      </c>
      <c r="L209" s="226"/>
      <c r="M209" s="226"/>
      <c r="N209" s="226">
        <f>ROUND(L209*K209,2)</f>
        <v>0</v>
      </c>
      <c r="O209" s="226"/>
      <c r="P209" s="226"/>
      <c r="Q209" s="226"/>
      <c r="R209" s="145"/>
      <c r="T209" s="146" t="s">
        <v>5</v>
      </c>
      <c r="U209" s="43" t="s">
        <v>42</v>
      </c>
      <c r="V209" s="147">
        <v>0.71499999999999997</v>
      </c>
      <c r="W209" s="147">
        <f>V209*K209</f>
        <v>14.657499999999999</v>
      </c>
      <c r="X209" s="147">
        <v>0</v>
      </c>
      <c r="Y209" s="147">
        <f>X209*K209</f>
        <v>0</v>
      </c>
      <c r="Z209" s="147">
        <v>4.2000000000000003E-2</v>
      </c>
      <c r="AA209" s="148">
        <f>Z209*K209</f>
        <v>0.8610000000000001</v>
      </c>
      <c r="AR209" s="21" t="s">
        <v>168</v>
      </c>
      <c r="AT209" s="21" t="s">
        <v>164</v>
      </c>
      <c r="AU209" s="21" t="s">
        <v>122</v>
      </c>
      <c r="AY209" s="21" t="s">
        <v>163</v>
      </c>
      <c r="BE209" s="149">
        <f>IF(U209="základní",N209,0)</f>
        <v>0</v>
      </c>
      <c r="BF209" s="149">
        <f>IF(U209="snížená",N209,0)</f>
        <v>0</v>
      </c>
      <c r="BG209" s="149">
        <f>IF(U209="zákl. přenesená",N209,0)</f>
        <v>0</v>
      </c>
      <c r="BH209" s="149">
        <f>IF(U209="sníž. přenesená",N209,0)</f>
        <v>0</v>
      </c>
      <c r="BI209" s="149">
        <f>IF(U209="nulová",N209,0)</f>
        <v>0</v>
      </c>
      <c r="BJ209" s="21" t="s">
        <v>85</v>
      </c>
      <c r="BK209" s="149">
        <f>ROUND(L209*K209,2)</f>
        <v>0</v>
      </c>
      <c r="BL209" s="21" t="s">
        <v>168</v>
      </c>
      <c r="BM209" s="21" t="s">
        <v>307</v>
      </c>
    </row>
    <row r="210" spans="2:65" s="11" customFormat="1" ht="16.5" customHeight="1">
      <c r="B210" s="157"/>
      <c r="C210" s="158"/>
      <c r="D210" s="158"/>
      <c r="E210" s="159" t="s">
        <v>5</v>
      </c>
      <c r="F210" s="247" t="s">
        <v>308</v>
      </c>
      <c r="G210" s="248"/>
      <c r="H210" s="248"/>
      <c r="I210" s="248"/>
      <c r="J210" s="158"/>
      <c r="K210" s="160">
        <v>20.5</v>
      </c>
      <c r="L210" s="158"/>
      <c r="M210" s="158"/>
      <c r="N210" s="158"/>
      <c r="O210" s="158"/>
      <c r="P210" s="158"/>
      <c r="Q210" s="158"/>
      <c r="R210" s="161"/>
      <c r="T210" s="162"/>
      <c r="U210" s="158"/>
      <c r="V210" s="158"/>
      <c r="W210" s="158"/>
      <c r="X210" s="158"/>
      <c r="Y210" s="158"/>
      <c r="Z210" s="158"/>
      <c r="AA210" s="163"/>
      <c r="AT210" s="164" t="s">
        <v>171</v>
      </c>
      <c r="AU210" s="164" t="s">
        <v>122</v>
      </c>
      <c r="AV210" s="11" t="s">
        <v>122</v>
      </c>
      <c r="AW210" s="11" t="s">
        <v>33</v>
      </c>
      <c r="AX210" s="11" t="s">
        <v>77</v>
      </c>
      <c r="AY210" s="164" t="s">
        <v>163</v>
      </c>
    </row>
    <row r="211" spans="2:65" s="12" customFormat="1" ht="16.5" customHeight="1">
      <c r="B211" s="165"/>
      <c r="C211" s="166"/>
      <c r="D211" s="166"/>
      <c r="E211" s="167" t="s">
        <v>5</v>
      </c>
      <c r="F211" s="231" t="s">
        <v>177</v>
      </c>
      <c r="G211" s="232"/>
      <c r="H211" s="232"/>
      <c r="I211" s="232"/>
      <c r="J211" s="166"/>
      <c r="K211" s="168">
        <v>20.5</v>
      </c>
      <c r="L211" s="166"/>
      <c r="M211" s="166"/>
      <c r="N211" s="166"/>
      <c r="O211" s="166"/>
      <c r="P211" s="166"/>
      <c r="Q211" s="166"/>
      <c r="R211" s="169"/>
      <c r="T211" s="170"/>
      <c r="U211" s="166"/>
      <c r="V211" s="166"/>
      <c r="W211" s="166"/>
      <c r="X211" s="166"/>
      <c r="Y211" s="166"/>
      <c r="Z211" s="166"/>
      <c r="AA211" s="171"/>
      <c r="AT211" s="172" t="s">
        <v>171</v>
      </c>
      <c r="AU211" s="172" t="s">
        <v>122</v>
      </c>
      <c r="AV211" s="12" t="s">
        <v>168</v>
      </c>
      <c r="AW211" s="12" t="s">
        <v>33</v>
      </c>
      <c r="AX211" s="12" t="s">
        <v>85</v>
      </c>
      <c r="AY211" s="172" t="s">
        <v>163</v>
      </c>
    </row>
    <row r="212" spans="2:65" s="1" customFormat="1" ht="38.25" customHeight="1">
      <c r="B212" s="140"/>
      <c r="C212" s="141" t="s">
        <v>309</v>
      </c>
      <c r="D212" s="141" t="s">
        <v>164</v>
      </c>
      <c r="E212" s="142" t="s">
        <v>310</v>
      </c>
      <c r="F212" s="225" t="s">
        <v>311</v>
      </c>
      <c r="G212" s="225"/>
      <c r="H212" s="225"/>
      <c r="I212" s="225"/>
      <c r="J212" s="143" t="s">
        <v>186</v>
      </c>
      <c r="K212" s="144">
        <v>188</v>
      </c>
      <c r="L212" s="226"/>
      <c r="M212" s="226"/>
      <c r="N212" s="226">
        <f>ROUND(L212*K212,2)</f>
        <v>0</v>
      </c>
      <c r="O212" s="226"/>
      <c r="P212" s="226"/>
      <c r="Q212" s="226"/>
      <c r="R212" s="145"/>
      <c r="T212" s="146" t="s">
        <v>5</v>
      </c>
      <c r="U212" s="43" t="s">
        <v>42</v>
      </c>
      <c r="V212" s="147">
        <v>0.26</v>
      </c>
      <c r="W212" s="147">
        <f>V212*K212</f>
        <v>48.88</v>
      </c>
      <c r="X212" s="147">
        <v>0</v>
      </c>
      <c r="Y212" s="147">
        <f>X212*K212</f>
        <v>0</v>
      </c>
      <c r="Z212" s="147">
        <v>4.5999999999999999E-2</v>
      </c>
      <c r="AA212" s="148">
        <f>Z212*K212</f>
        <v>8.6479999999999997</v>
      </c>
      <c r="AR212" s="21" t="s">
        <v>168</v>
      </c>
      <c r="AT212" s="21" t="s">
        <v>164</v>
      </c>
      <c r="AU212" s="21" t="s">
        <v>122</v>
      </c>
      <c r="AY212" s="21" t="s">
        <v>163</v>
      </c>
      <c r="BE212" s="149">
        <f>IF(U212="základní",N212,0)</f>
        <v>0</v>
      </c>
      <c r="BF212" s="149">
        <f>IF(U212="snížená",N212,0)</f>
        <v>0</v>
      </c>
      <c r="BG212" s="149">
        <f>IF(U212="zákl. přenesená",N212,0)</f>
        <v>0</v>
      </c>
      <c r="BH212" s="149">
        <f>IF(U212="sníž. přenesená",N212,0)</f>
        <v>0</v>
      </c>
      <c r="BI212" s="149">
        <f>IF(U212="nulová",N212,0)</f>
        <v>0</v>
      </c>
      <c r="BJ212" s="21" t="s">
        <v>85</v>
      </c>
      <c r="BK212" s="149">
        <f>ROUND(L212*K212,2)</f>
        <v>0</v>
      </c>
      <c r="BL212" s="21" t="s">
        <v>168</v>
      </c>
      <c r="BM212" s="21" t="s">
        <v>312</v>
      </c>
    </row>
    <row r="213" spans="2:65" s="10" customFormat="1" ht="16.5" customHeight="1">
      <c r="B213" s="150"/>
      <c r="C213" s="151"/>
      <c r="D213" s="151"/>
      <c r="E213" s="152" t="s">
        <v>5</v>
      </c>
      <c r="F213" s="227" t="s">
        <v>297</v>
      </c>
      <c r="G213" s="228"/>
      <c r="H213" s="228"/>
      <c r="I213" s="228"/>
      <c r="J213" s="151"/>
      <c r="K213" s="152" t="s">
        <v>5</v>
      </c>
      <c r="L213" s="151"/>
      <c r="M213" s="151"/>
      <c r="N213" s="151"/>
      <c r="O213" s="151"/>
      <c r="P213" s="151"/>
      <c r="Q213" s="151"/>
      <c r="R213" s="153"/>
      <c r="T213" s="154"/>
      <c r="U213" s="151"/>
      <c r="V213" s="151"/>
      <c r="W213" s="151"/>
      <c r="X213" s="151"/>
      <c r="Y213" s="151"/>
      <c r="Z213" s="151"/>
      <c r="AA213" s="155"/>
      <c r="AT213" s="156" t="s">
        <v>171</v>
      </c>
      <c r="AU213" s="156" t="s">
        <v>122</v>
      </c>
      <c r="AV213" s="10" t="s">
        <v>85</v>
      </c>
      <c r="AW213" s="10" t="s">
        <v>33</v>
      </c>
      <c r="AX213" s="10" t="s">
        <v>77</v>
      </c>
      <c r="AY213" s="156" t="s">
        <v>163</v>
      </c>
    </row>
    <row r="214" spans="2:65" s="11" customFormat="1" ht="16.5" customHeight="1">
      <c r="B214" s="157"/>
      <c r="C214" s="158"/>
      <c r="D214" s="158"/>
      <c r="E214" s="159" t="s">
        <v>5</v>
      </c>
      <c r="F214" s="229" t="s">
        <v>313</v>
      </c>
      <c r="G214" s="230"/>
      <c r="H214" s="230"/>
      <c r="I214" s="230"/>
      <c r="J214" s="158"/>
      <c r="K214" s="160">
        <v>61</v>
      </c>
      <c r="L214" s="158"/>
      <c r="M214" s="158"/>
      <c r="N214" s="158"/>
      <c r="O214" s="158"/>
      <c r="P214" s="158"/>
      <c r="Q214" s="158"/>
      <c r="R214" s="161"/>
      <c r="T214" s="162"/>
      <c r="U214" s="158"/>
      <c r="V214" s="158"/>
      <c r="W214" s="158"/>
      <c r="X214" s="158"/>
      <c r="Y214" s="158"/>
      <c r="Z214" s="158"/>
      <c r="AA214" s="163"/>
      <c r="AT214" s="164" t="s">
        <v>171</v>
      </c>
      <c r="AU214" s="164" t="s">
        <v>122</v>
      </c>
      <c r="AV214" s="11" t="s">
        <v>122</v>
      </c>
      <c r="AW214" s="11" t="s">
        <v>33</v>
      </c>
      <c r="AX214" s="11" t="s">
        <v>77</v>
      </c>
      <c r="AY214" s="164" t="s">
        <v>163</v>
      </c>
    </row>
    <row r="215" spans="2:65" s="10" customFormat="1" ht="16.5" customHeight="1">
      <c r="B215" s="150"/>
      <c r="C215" s="151"/>
      <c r="D215" s="151"/>
      <c r="E215" s="152" t="s">
        <v>5</v>
      </c>
      <c r="F215" s="243" t="s">
        <v>299</v>
      </c>
      <c r="G215" s="244"/>
      <c r="H215" s="244"/>
      <c r="I215" s="244"/>
      <c r="J215" s="151"/>
      <c r="K215" s="152" t="s">
        <v>5</v>
      </c>
      <c r="L215" s="151"/>
      <c r="M215" s="151"/>
      <c r="N215" s="151"/>
      <c r="O215" s="151"/>
      <c r="P215" s="151"/>
      <c r="Q215" s="151"/>
      <c r="R215" s="153"/>
      <c r="T215" s="154"/>
      <c r="U215" s="151"/>
      <c r="V215" s="151"/>
      <c r="W215" s="151"/>
      <c r="X215" s="151"/>
      <c r="Y215" s="151"/>
      <c r="Z215" s="151"/>
      <c r="AA215" s="155"/>
      <c r="AT215" s="156" t="s">
        <v>171</v>
      </c>
      <c r="AU215" s="156" t="s">
        <v>122</v>
      </c>
      <c r="AV215" s="10" t="s">
        <v>85</v>
      </c>
      <c r="AW215" s="10" t="s">
        <v>33</v>
      </c>
      <c r="AX215" s="10" t="s">
        <v>77</v>
      </c>
      <c r="AY215" s="156" t="s">
        <v>163</v>
      </c>
    </row>
    <row r="216" spans="2:65" s="11" customFormat="1" ht="16.5" customHeight="1">
      <c r="B216" s="157"/>
      <c r="C216" s="158"/>
      <c r="D216" s="158"/>
      <c r="E216" s="159" t="s">
        <v>5</v>
      </c>
      <c r="F216" s="229" t="s">
        <v>314</v>
      </c>
      <c r="G216" s="230"/>
      <c r="H216" s="230"/>
      <c r="I216" s="230"/>
      <c r="J216" s="158"/>
      <c r="K216" s="160">
        <v>62</v>
      </c>
      <c r="L216" s="158"/>
      <c r="M216" s="158"/>
      <c r="N216" s="158"/>
      <c r="O216" s="158"/>
      <c r="P216" s="158"/>
      <c r="Q216" s="158"/>
      <c r="R216" s="161"/>
      <c r="T216" s="162"/>
      <c r="U216" s="158"/>
      <c r="V216" s="158"/>
      <c r="W216" s="158"/>
      <c r="X216" s="158"/>
      <c r="Y216" s="158"/>
      <c r="Z216" s="158"/>
      <c r="AA216" s="163"/>
      <c r="AT216" s="164" t="s">
        <v>171</v>
      </c>
      <c r="AU216" s="164" t="s">
        <v>122</v>
      </c>
      <c r="AV216" s="11" t="s">
        <v>122</v>
      </c>
      <c r="AW216" s="11" t="s">
        <v>33</v>
      </c>
      <c r="AX216" s="11" t="s">
        <v>77</v>
      </c>
      <c r="AY216" s="164" t="s">
        <v>163</v>
      </c>
    </row>
    <row r="217" spans="2:65" s="10" customFormat="1" ht="16.5" customHeight="1">
      <c r="B217" s="150"/>
      <c r="C217" s="151"/>
      <c r="D217" s="151"/>
      <c r="E217" s="152" t="s">
        <v>5</v>
      </c>
      <c r="F217" s="243" t="s">
        <v>315</v>
      </c>
      <c r="G217" s="244"/>
      <c r="H217" s="244"/>
      <c r="I217" s="244"/>
      <c r="J217" s="151"/>
      <c r="K217" s="152" t="s">
        <v>5</v>
      </c>
      <c r="L217" s="151"/>
      <c r="M217" s="151"/>
      <c r="N217" s="151"/>
      <c r="O217" s="151"/>
      <c r="P217" s="151"/>
      <c r="Q217" s="151"/>
      <c r="R217" s="153"/>
      <c r="T217" s="154"/>
      <c r="U217" s="151"/>
      <c r="V217" s="151"/>
      <c r="W217" s="151"/>
      <c r="X217" s="151"/>
      <c r="Y217" s="151"/>
      <c r="Z217" s="151"/>
      <c r="AA217" s="155"/>
      <c r="AT217" s="156" t="s">
        <v>171</v>
      </c>
      <c r="AU217" s="156" t="s">
        <v>122</v>
      </c>
      <c r="AV217" s="10" t="s">
        <v>85</v>
      </c>
      <c r="AW217" s="10" t="s">
        <v>33</v>
      </c>
      <c r="AX217" s="10" t="s">
        <v>77</v>
      </c>
      <c r="AY217" s="156" t="s">
        <v>163</v>
      </c>
    </row>
    <row r="218" spans="2:65" s="11" customFormat="1" ht="16.5" customHeight="1">
      <c r="B218" s="157"/>
      <c r="C218" s="158"/>
      <c r="D218" s="158"/>
      <c r="E218" s="159" t="s">
        <v>5</v>
      </c>
      <c r="F218" s="229" t="s">
        <v>309</v>
      </c>
      <c r="G218" s="230"/>
      <c r="H218" s="230"/>
      <c r="I218" s="230"/>
      <c r="J218" s="158"/>
      <c r="K218" s="160">
        <v>26</v>
      </c>
      <c r="L218" s="158"/>
      <c r="M218" s="158"/>
      <c r="N218" s="158"/>
      <c r="O218" s="158"/>
      <c r="P218" s="158"/>
      <c r="Q218" s="158"/>
      <c r="R218" s="161"/>
      <c r="T218" s="162"/>
      <c r="U218" s="158"/>
      <c r="V218" s="158"/>
      <c r="W218" s="158"/>
      <c r="X218" s="158"/>
      <c r="Y218" s="158"/>
      <c r="Z218" s="158"/>
      <c r="AA218" s="163"/>
      <c r="AT218" s="164" t="s">
        <v>171</v>
      </c>
      <c r="AU218" s="164" t="s">
        <v>122</v>
      </c>
      <c r="AV218" s="11" t="s">
        <v>122</v>
      </c>
      <c r="AW218" s="11" t="s">
        <v>33</v>
      </c>
      <c r="AX218" s="11" t="s">
        <v>77</v>
      </c>
      <c r="AY218" s="164" t="s">
        <v>163</v>
      </c>
    </row>
    <row r="219" spans="2:65" s="10" customFormat="1" ht="16.5" customHeight="1">
      <c r="B219" s="150"/>
      <c r="C219" s="151"/>
      <c r="D219" s="151"/>
      <c r="E219" s="152" t="s">
        <v>5</v>
      </c>
      <c r="F219" s="243" t="s">
        <v>316</v>
      </c>
      <c r="G219" s="244"/>
      <c r="H219" s="244"/>
      <c r="I219" s="244"/>
      <c r="J219" s="151"/>
      <c r="K219" s="152" t="s">
        <v>5</v>
      </c>
      <c r="L219" s="151"/>
      <c r="M219" s="151"/>
      <c r="N219" s="151"/>
      <c r="O219" s="151"/>
      <c r="P219" s="151"/>
      <c r="Q219" s="151"/>
      <c r="R219" s="153"/>
      <c r="T219" s="154"/>
      <c r="U219" s="151"/>
      <c r="V219" s="151"/>
      <c r="W219" s="151"/>
      <c r="X219" s="151"/>
      <c r="Y219" s="151"/>
      <c r="Z219" s="151"/>
      <c r="AA219" s="155"/>
      <c r="AT219" s="156" t="s">
        <v>171</v>
      </c>
      <c r="AU219" s="156" t="s">
        <v>122</v>
      </c>
      <c r="AV219" s="10" t="s">
        <v>85</v>
      </c>
      <c r="AW219" s="10" t="s">
        <v>33</v>
      </c>
      <c r="AX219" s="10" t="s">
        <v>77</v>
      </c>
      <c r="AY219" s="156" t="s">
        <v>163</v>
      </c>
    </row>
    <row r="220" spans="2:65" s="11" customFormat="1" ht="16.5" customHeight="1">
      <c r="B220" s="157"/>
      <c r="C220" s="158"/>
      <c r="D220" s="158"/>
      <c r="E220" s="159" t="s">
        <v>5</v>
      </c>
      <c r="F220" s="229" t="s">
        <v>317</v>
      </c>
      <c r="G220" s="230"/>
      <c r="H220" s="230"/>
      <c r="I220" s="230"/>
      <c r="J220" s="158"/>
      <c r="K220" s="160">
        <v>39</v>
      </c>
      <c r="L220" s="158"/>
      <c r="M220" s="158"/>
      <c r="N220" s="158"/>
      <c r="O220" s="158"/>
      <c r="P220" s="158"/>
      <c r="Q220" s="158"/>
      <c r="R220" s="161"/>
      <c r="T220" s="162"/>
      <c r="U220" s="158"/>
      <c r="V220" s="158"/>
      <c r="W220" s="158"/>
      <c r="X220" s="158"/>
      <c r="Y220" s="158"/>
      <c r="Z220" s="158"/>
      <c r="AA220" s="163"/>
      <c r="AT220" s="164" t="s">
        <v>171</v>
      </c>
      <c r="AU220" s="164" t="s">
        <v>122</v>
      </c>
      <c r="AV220" s="11" t="s">
        <v>122</v>
      </c>
      <c r="AW220" s="11" t="s">
        <v>33</v>
      </c>
      <c r="AX220" s="11" t="s">
        <v>77</v>
      </c>
      <c r="AY220" s="164" t="s">
        <v>163</v>
      </c>
    </row>
    <row r="221" spans="2:65" s="12" customFormat="1" ht="16.5" customHeight="1">
      <c r="B221" s="165"/>
      <c r="C221" s="166"/>
      <c r="D221" s="166"/>
      <c r="E221" s="167" t="s">
        <v>5</v>
      </c>
      <c r="F221" s="231" t="s">
        <v>177</v>
      </c>
      <c r="G221" s="232"/>
      <c r="H221" s="232"/>
      <c r="I221" s="232"/>
      <c r="J221" s="166"/>
      <c r="K221" s="168">
        <v>188</v>
      </c>
      <c r="L221" s="166"/>
      <c r="M221" s="166"/>
      <c r="N221" s="166"/>
      <c r="O221" s="166"/>
      <c r="P221" s="166"/>
      <c r="Q221" s="166"/>
      <c r="R221" s="169"/>
      <c r="T221" s="170"/>
      <c r="U221" s="166"/>
      <c r="V221" s="166"/>
      <c r="W221" s="166"/>
      <c r="X221" s="166"/>
      <c r="Y221" s="166"/>
      <c r="Z221" s="166"/>
      <c r="AA221" s="171"/>
      <c r="AT221" s="172" t="s">
        <v>171</v>
      </c>
      <c r="AU221" s="172" t="s">
        <v>122</v>
      </c>
      <c r="AV221" s="12" t="s">
        <v>168</v>
      </c>
      <c r="AW221" s="12" t="s">
        <v>33</v>
      </c>
      <c r="AX221" s="12" t="s">
        <v>85</v>
      </c>
      <c r="AY221" s="172" t="s">
        <v>163</v>
      </c>
    </row>
    <row r="222" spans="2:65" s="9" customFormat="1" ht="29.85" customHeight="1">
      <c r="B222" s="129"/>
      <c r="C222" s="130"/>
      <c r="D222" s="139" t="s">
        <v>137</v>
      </c>
      <c r="E222" s="139"/>
      <c r="F222" s="139"/>
      <c r="G222" s="139"/>
      <c r="H222" s="139"/>
      <c r="I222" s="139"/>
      <c r="J222" s="139"/>
      <c r="K222" s="139"/>
      <c r="L222" s="139"/>
      <c r="M222" s="139"/>
      <c r="N222" s="237">
        <f>BK222</f>
        <v>0</v>
      </c>
      <c r="O222" s="238"/>
      <c r="P222" s="238"/>
      <c r="Q222" s="238"/>
      <c r="R222" s="132"/>
      <c r="T222" s="133"/>
      <c r="U222" s="130"/>
      <c r="V222" s="130"/>
      <c r="W222" s="134">
        <f>SUM(W223:W236)</f>
        <v>107.99418</v>
      </c>
      <c r="X222" s="130"/>
      <c r="Y222" s="134">
        <f>SUM(Y223:Y236)</f>
        <v>0</v>
      </c>
      <c r="Z222" s="130"/>
      <c r="AA222" s="135">
        <f>SUM(AA223:AA236)</f>
        <v>0</v>
      </c>
      <c r="AR222" s="136" t="s">
        <v>85</v>
      </c>
      <c r="AT222" s="137" t="s">
        <v>76</v>
      </c>
      <c r="AU222" s="137" t="s">
        <v>85</v>
      </c>
      <c r="AY222" s="136" t="s">
        <v>163</v>
      </c>
      <c r="BK222" s="138">
        <f>SUM(BK223:BK236)</f>
        <v>0</v>
      </c>
    </row>
    <row r="223" spans="2:65" s="1" customFormat="1" ht="38.25" customHeight="1">
      <c r="B223" s="140"/>
      <c r="C223" s="141" t="s">
        <v>318</v>
      </c>
      <c r="D223" s="141" t="s">
        <v>164</v>
      </c>
      <c r="E223" s="142" t="s">
        <v>319</v>
      </c>
      <c r="F223" s="225" t="s">
        <v>320</v>
      </c>
      <c r="G223" s="225"/>
      <c r="H223" s="225"/>
      <c r="I223" s="225"/>
      <c r="J223" s="143" t="s">
        <v>167</v>
      </c>
      <c r="K223" s="144">
        <v>18.507999999999999</v>
      </c>
      <c r="L223" s="226"/>
      <c r="M223" s="226"/>
      <c r="N223" s="226">
        <f>ROUND(L223*K223,2)</f>
        <v>0</v>
      </c>
      <c r="O223" s="226"/>
      <c r="P223" s="226"/>
      <c r="Q223" s="226"/>
      <c r="R223" s="145"/>
      <c r="T223" s="146" t="s">
        <v>5</v>
      </c>
      <c r="U223" s="43" t="s">
        <v>42</v>
      </c>
      <c r="V223" s="147">
        <v>5.46</v>
      </c>
      <c r="W223" s="147">
        <f>V223*K223</f>
        <v>101.05368</v>
      </c>
      <c r="X223" s="147">
        <v>0</v>
      </c>
      <c r="Y223" s="147">
        <f>X223*K223</f>
        <v>0</v>
      </c>
      <c r="Z223" s="147">
        <v>0</v>
      </c>
      <c r="AA223" s="148">
        <f>Z223*K223</f>
        <v>0</v>
      </c>
      <c r="AR223" s="21" t="s">
        <v>168</v>
      </c>
      <c r="AT223" s="21" t="s">
        <v>164</v>
      </c>
      <c r="AU223" s="21" t="s">
        <v>122</v>
      </c>
      <c r="AY223" s="21" t="s">
        <v>163</v>
      </c>
      <c r="BE223" s="149">
        <f>IF(U223="základní",N223,0)</f>
        <v>0</v>
      </c>
      <c r="BF223" s="149">
        <f>IF(U223="snížená",N223,0)</f>
        <v>0</v>
      </c>
      <c r="BG223" s="149">
        <f>IF(U223="zákl. přenesená",N223,0)</f>
        <v>0</v>
      </c>
      <c r="BH223" s="149">
        <f>IF(U223="sníž. přenesená",N223,0)</f>
        <v>0</v>
      </c>
      <c r="BI223" s="149">
        <f>IF(U223="nulová",N223,0)</f>
        <v>0</v>
      </c>
      <c r="BJ223" s="21" t="s">
        <v>85</v>
      </c>
      <c r="BK223" s="149">
        <f>ROUND(L223*K223,2)</f>
        <v>0</v>
      </c>
      <c r="BL223" s="21" t="s">
        <v>168</v>
      </c>
      <c r="BM223" s="21" t="s">
        <v>321</v>
      </c>
    </row>
    <row r="224" spans="2:65" s="1" customFormat="1" ht="25.5" customHeight="1">
      <c r="B224" s="140"/>
      <c r="C224" s="141" t="s">
        <v>322</v>
      </c>
      <c r="D224" s="141" t="s">
        <v>164</v>
      </c>
      <c r="E224" s="142" t="s">
        <v>323</v>
      </c>
      <c r="F224" s="225" t="s">
        <v>324</v>
      </c>
      <c r="G224" s="225"/>
      <c r="H224" s="225"/>
      <c r="I224" s="225"/>
      <c r="J224" s="143" t="s">
        <v>167</v>
      </c>
      <c r="K224" s="144">
        <v>370.16</v>
      </c>
      <c r="L224" s="226"/>
      <c r="M224" s="226"/>
      <c r="N224" s="226">
        <f>ROUND(L224*K224,2)</f>
        <v>0</v>
      </c>
      <c r="O224" s="226"/>
      <c r="P224" s="226"/>
      <c r="Q224" s="226"/>
      <c r="R224" s="145"/>
      <c r="T224" s="146" t="s">
        <v>5</v>
      </c>
      <c r="U224" s="43" t="s">
        <v>42</v>
      </c>
      <c r="V224" s="147">
        <v>6.0000000000000001E-3</v>
      </c>
      <c r="W224" s="147">
        <f>V224*K224</f>
        <v>2.2209600000000003</v>
      </c>
      <c r="X224" s="147">
        <v>0</v>
      </c>
      <c r="Y224" s="147">
        <f>X224*K224</f>
        <v>0</v>
      </c>
      <c r="Z224" s="147">
        <v>0</v>
      </c>
      <c r="AA224" s="148">
        <f>Z224*K224</f>
        <v>0</v>
      </c>
      <c r="AR224" s="21" t="s">
        <v>168</v>
      </c>
      <c r="AT224" s="21" t="s">
        <v>164</v>
      </c>
      <c r="AU224" s="21" t="s">
        <v>122</v>
      </c>
      <c r="AY224" s="21" t="s">
        <v>163</v>
      </c>
      <c r="BE224" s="149">
        <f>IF(U224="základní",N224,0)</f>
        <v>0</v>
      </c>
      <c r="BF224" s="149">
        <f>IF(U224="snížená",N224,0)</f>
        <v>0</v>
      </c>
      <c r="BG224" s="149">
        <f>IF(U224="zákl. přenesená",N224,0)</f>
        <v>0</v>
      </c>
      <c r="BH224" s="149">
        <f>IF(U224="sníž. přenesená",N224,0)</f>
        <v>0</v>
      </c>
      <c r="BI224" s="149">
        <f>IF(U224="nulová",N224,0)</f>
        <v>0</v>
      </c>
      <c r="BJ224" s="21" t="s">
        <v>85</v>
      </c>
      <c r="BK224" s="149">
        <f>ROUND(L224*K224,2)</f>
        <v>0</v>
      </c>
      <c r="BL224" s="21" t="s">
        <v>168</v>
      </c>
      <c r="BM224" s="21" t="s">
        <v>325</v>
      </c>
    </row>
    <row r="225" spans="2:65" s="1" customFormat="1" ht="38.25" customHeight="1">
      <c r="B225" s="140"/>
      <c r="C225" s="141" t="s">
        <v>326</v>
      </c>
      <c r="D225" s="141" t="s">
        <v>164</v>
      </c>
      <c r="E225" s="142" t="s">
        <v>327</v>
      </c>
      <c r="F225" s="225" t="s">
        <v>328</v>
      </c>
      <c r="G225" s="225"/>
      <c r="H225" s="225"/>
      <c r="I225" s="225"/>
      <c r="J225" s="143" t="s">
        <v>167</v>
      </c>
      <c r="K225" s="144">
        <v>18.507999999999999</v>
      </c>
      <c r="L225" s="226"/>
      <c r="M225" s="226"/>
      <c r="N225" s="226">
        <f>ROUND(L225*K225,2)</f>
        <v>0</v>
      </c>
      <c r="O225" s="226"/>
      <c r="P225" s="226"/>
      <c r="Q225" s="226"/>
      <c r="R225" s="145"/>
      <c r="T225" s="146" t="s">
        <v>5</v>
      </c>
      <c r="U225" s="43" t="s">
        <v>42</v>
      </c>
      <c r="V225" s="147">
        <v>0.255</v>
      </c>
      <c r="W225" s="147">
        <f>V225*K225</f>
        <v>4.7195400000000003</v>
      </c>
      <c r="X225" s="147">
        <v>0</v>
      </c>
      <c r="Y225" s="147">
        <f>X225*K225</f>
        <v>0</v>
      </c>
      <c r="Z225" s="147">
        <v>0</v>
      </c>
      <c r="AA225" s="148">
        <f>Z225*K225</f>
        <v>0</v>
      </c>
      <c r="AR225" s="21" t="s">
        <v>168</v>
      </c>
      <c r="AT225" s="21" t="s">
        <v>164</v>
      </c>
      <c r="AU225" s="21" t="s">
        <v>122</v>
      </c>
      <c r="AY225" s="21" t="s">
        <v>163</v>
      </c>
      <c r="BE225" s="149">
        <f>IF(U225="základní",N225,0)</f>
        <v>0</v>
      </c>
      <c r="BF225" s="149">
        <f>IF(U225="snížená",N225,0)</f>
        <v>0</v>
      </c>
      <c r="BG225" s="149">
        <f>IF(U225="zákl. přenesená",N225,0)</f>
        <v>0</v>
      </c>
      <c r="BH225" s="149">
        <f>IF(U225="sníž. přenesená",N225,0)</f>
        <v>0</v>
      </c>
      <c r="BI225" s="149">
        <f>IF(U225="nulová",N225,0)</f>
        <v>0</v>
      </c>
      <c r="BJ225" s="21" t="s">
        <v>85</v>
      </c>
      <c r="BK225" s="149">
        <f>ROUND(L225*K225,2)</f>
        <v>0</v>
      </c>
      <c r="BL225" s="21" t="s">
        <v>168</v>
      </c>
      <c r="BM225" s="21" t="s">
        <v>329</v>
      </c>
    </row>
    <row r="226" spans="2:65" s="1" customFormat="1" ht="38.25" customHeight="1">
      <c r="B226" s="140"/>
      <c r="C226" s="141" t="s">
        <v>330</v>
      </c>
      <c r="D226" s="141" t="s">
        <v>164</v>
      </c>
      <c r="E226" s="142" t="s">
        <v>331</v>
      </c>
      <c r="F226" s="225" t="s">
        <v>332</v>
      </c>
      <c r="G226" s="225"/>
      <c r="H226" s="225"/>
      <c r="I226" s="225"/>
      <c r="J226" s="143" t="s">
        <v>167</v>
      </c>
      <c r="K226" s="144">
        <v>15.332000000000001</v>
      </c>
      <c r="L226" s="226"/>
      <c r="M226" s="226"/>
      <c r="N226" s="226">
        <f>ROUND(L226*K226,2)</f>
        <v>0</v>
      </c>
      <c r="O226" s="226"/>
      <c r="P226" s="226"/>
      <c r="Q226" s="226"/>
      <c r="R226" s="145"/>
      <c r="T226" s="146" t="s">
        <v>5</v>
      </c>
      <c r="U226" s="43" t="s">
        <v>42</v>
      </c>
      <c r="V226" s="147">
        <v>0</v>
      </c>
      <c r="W226" s="147">
        <f>V226*K226</f>
        <v>0</v>
      </c>
      <c r="X226" s="147">
        <v>0</v>
      </c>
      <c r="Y226" s="147">
        <f>X226*K226</f>
        <v>0</v>
      </c>
      <c r="Z226" s="147">
        <v>0</v>
      </c>
      <c r="AA226" s="148">
        <f>Z226*K226</f>
        <v>0</v>
      </c>
      <c r="AR226" s="21" t="s">
        <v>168</v>
      </c>
      <c r="AT226" s="21" t="s">
        <v>164</v>
      </c>
      <c r="AU226" s="21" t="s">
        <v>122</v>
      </c>
      <c r="AY226" s="21" t="s">
        <v>163</v>
      </c>
      <c r="BE226" s="149">
        <f>IF(U226="základní",N226,0)</f>
        <v>0</v>
      </c>
      <c r="BF226" s="149">
        <f>IF(U226="snížená",N226,0)</f>
        <v>0</v>
      </c>
      <c r="BG226" s="149">
        <f>IF(U226="zákl. přenesená",N226,0)</f>
        <v>0</v>
      </c>
      <c r="BH226" s="149">
        <f>IF(U226="sníž. přenesená",N226,0)</f>
        <v>0</v>
      </c>
      <c r="BI226" s="149">
        <f>IF(U226="nulová",N226,0)</f>
        <v>0</v>
      </c>
      <c r="BJ226" s="21" t="s">
        <v>85</v>
      </c>
      <c r="BK226" s="149">
        <f>ROUND(L226*K226,2)</f>
        <v>0</v>
      </c>
      <c r="BL226" s="21" t="s">
        <v>168</v>
      </c>
      <c r="BM226" s="21" t="s">
        <v>333</v>
      </c>
    </row>
    <row r="227" spans="2:65" s="11" customFormat="1" ht="16.5" customHeight="1">
      <c r="B227" s="157"/>
      <c r="C227" s="158"/>
      <c r="D227" s="158"/>
      <c r="E227" s="159" t="s">
        <v>5</v>
      </c>
      <c r="F227" s="247" t="s">
        <v>334</v>
      </c>
      <c r="G227" s="248"/>
      <c r="H227" s="248"/>
      <c r="I227" s="248"/>
      <c r="J227" s="158"/>
      <c r="K227" s="160">
        <v>15.332000000000001</v>
      </c>
      <c r="L227" s="158"/>
      <c r="M227" s="158"/>
      <c r="N227" s="158"/>
      <c r="O227" s="158"/>
      <c r="P227" s="158"/>
      <c r="Q227" s="158"/>
      <c r="R227" s="161"/>
      <c r="T227" s="162"/>
      <c r="U227" s="158"/>
      <c r="V227" s="158"/>
      <c r="W227" s="158"/>
      <c r="X227" s="158"/>
      <c r="Y227" s="158"/>
      <c r="Z227" s="158"/>
      <c r="AA227" s="163"/>
      <c r="AT227" s="164" t="s">
        <v>171</v>
      </c>
      <c r="AU227" s="164" t="s">
        <v>122</v>
      </c>
      <c r="AV227" s="11" t="s">
        <v>122</v>
      </c>
      <c r="AW227" s="11" t="s">
        <v>33</v>
      </c>
      <c r="AX227" s="11" t="s">
        <v>77</v>
      </c>
      <c r="AY227" s="164" t="s">
        <v>163</v>
      </c>
    </row>
    <row r="228" spans="2:65" s="12" customFormat="1" ht="16.5" customHeight="1">
      <c r="B228" s="165"/>
      <c r="C228" s="166"/>
      <c r="D228" s="166"/>
      <c r="E228" s="167" t="s">
        <v>5</v>
      </c>
      <c r="F228" s="231" t="s">
        <v>177</v>
      </c>
      <c r="G228" s="232"/>
      <c r="H228" s="232"/>
      <c r="I228" s="232"/>
      <c r="J228" s="166"/>
      <c r="K228" s="168">
        <v>15.332000000000001</v>
      </c>
      <c r="L228" s="166"/>
      <c r="M228" s="166"/>
      <c r="N228" s="166"/>
      <c r="O228" s="166"/>
      <c r="P228" s="166"/>
      <c r="Q228" s="166"/>
      <c r="R228" s="169"/>
      <c r="T228" s="170"/>
      <c r="U228" s="166"/>
      <c r="V228" s="166"/>
      <c r="W228" s="166"/>
      <c r="X228" s="166"/>
      <c r="Y228" s="166"/>
      <c r="Z228" s="166"/>
      <c r="AA228" s="171"/>
      <c r="AT228" s="172" t="s">
        <v>171</v>
      </c>
      <c r="AU228" s="172" t="s">
        <v>122</v>
      </c>
      <c r="AV228" s="12" t="s">
        <v>168</v>
      </c>
      <c r="AW228" s="12" t="s">
        <v>33</v>
      </c>
      <c r="AX228" s="12" t="s">
        <v>85</v>
      </c>
      <c r="AY228" s="172" t="s">
        <v>163</v>
      </c>
    </row>
    <row r="229" spans="2:65" s="1" customFormat="1" ht="25.5" customHeight="1">
      <c r="B229" s="140"/>
      <c r="C229" s="141" t="s">
        <v>335</v>
      </c>
      <c r="D229" s="141" t="s">
        <v>164</v>
      </c>
      <c r="E229" s="142" t="s">
        <v>336</v>
      </c>
      <c r="F229" s="225" t="s">
        <v>337</v>
      </c>
      <c r="G229" s="225"/>
      <c r="H229" s="225"/>
      <c r="I229" s="225"/>
      <c r="J229" s="143" t="s">
        <v>167</v>
      </c>
      <c r="K229" s="144">
        <v>0.44400000000000001</v>
      </c>
      <c r="L229" s="226"/>
      <c r="M229" s="226"/>
      <c r="N229" s="226">
        <f>ROUND(L229*K229,2)</f>
        <v>0</v>
      </c>
      <c r="O229" s="226"/>
      <c r="P229" s="226"/>
      <c r="Q229" s="226"/>
      <c r="R229" s="145"/>
      <c r="T229" s="146" t="s">
        <v>5</v>
      </c>
      <c r="U229" s="43" t="s">
        <v>42</v>
      </c>
      <c r="V229" s="147">
        <v>0</v>
      </c>
      <c r="W229" s="147">
        <f>V229*K229</f>
        <v>0</v>
      </c>
      <c r="X229" s="147">
        <v>0</v>
      </c>
      <c r="Y229" s="147">
        <f>X229*K229</f>
        <v>0</v>
      </c>
      <c r="Z229" s="147">
        <v>0</v>
      </c>
      <c r="AA229" s="148">
        <f>Z229*K229</f>
        <v>0</v>
      </c>
      <c r="AR229" s="21" t="s">
        <v>168</v>
      </c>
      <c r="AT229" s="21" t="s">
        <v>164</v>
      </c>
      <c r="AU229" s="21" t="s">
        <v>122</v>
      </c>
      <c r="AY229" s="21" t="s">
        <v>163</v>
      </c>
      <c r="BE229" s="149">
        <f>IF(U229="základní",N229,0)</f>
        <v>0</v>
      </c>
      <c r="BF229" s="149">
        <f>IF(U229="snížená",N229,0)</f>
        <v>0</v>
      </c>
      <c r="BG229" s="149">
        <f>IF(U229="zákl. přenesená",N229,0)</f>
        <v>0</v>
      </c>
      <c r="BH229" s="149">
        <f>IF(U229="sníž. přenesená",N229,0)</f>
        <v>0</v>
      </c>
      <c r="BI229" s="149">
        <f>IF(U229="nulová",N229,0)</f>
        <v>0</v>
      </c>
      <c r="BJ229" s="21" t="s">
        <v>85</v>
      </c>
      <c r="BK229" s="149">
        <f>ROUND(L229*K229,2)</f>
        <v>0</v>
      </c>
      <c r="BL229" s="21" t="s">
        <v>168</v>
      </c>
      <c r="BM229" s="21" t="s">
        <v>338</v>
      </c>
    </row>
    <row r="230" spans="2:65" s="1" customFormat="1" ht="38.25" customHeight="1">
      <c r="B230" s="140"/>
      <c r="C230" s="141" t="s">
        <v>339</v>
      </c>
      <c r="D230" s="141" t="s">
        <v>164</v>
      </c>
      <c r="E230" s="142" t="s">
        <v>340</v>
      </c>
      <c r="F230" s="225" t="s">
        <v>341</v>
      </c>
      <c r="G230" s="225"/>
      <c r="H230" s="225"/>
      <c r="I230" s="225"/>
      <c r="J230" s="143" t="s">
        <v>167</v>
      </c>
      <c r="K230" s="144">
        <v>1.962</v>
      </c>
      <c r="L230" s="226"/>
      <c r="M230" s="226"/>
      <c r="N230" s="226">
        <f>ROUND(L230*K230,2)</f>
        <v>0</v>
      </c>
      <c r="O230" s="226"/>
      <c r="P230" s="226"/>
      <c r="Q230" s="226"/>
      <c r="R230" s="145"/>
      <c r="T230" s="146" t="s">
        <v>5</v>
      </c>
      <c r="U230" s="43" t="s">
        <v>42</v>
      </c>
      <c r="V230" s="147">
        <v>0</v>
      </c>
      <c r="W230" s="147">
        <f>V230*K230</f>
        <v>0</v>
      </c>
      <c r="X230" s="147">
        <v>0</v>
      </c>
      <c r="Y230" s="147">
        <f>X230*K230</f>
        <v>0</v>
      </c>
      <c r="Z230" s="147">
        <v>0</v>
      </c>
      <c r="AA230" s="148">
        <f>Z230*K230</f>
        <v>0</v>
      </c>
      <c r="AR230" s="21" t="s">
        <v>168</v>
      </c>
      <c r="AT230" s="21" t="s">
        <v>164</v>
      </c>
      <c r="AU230" s="21" t="s">
        <v>122</v>
      </c>
      <c r="AY230" s="21" t="s">
        <v>163</v>
      </c>
      <c r="BE230" s="149">
        <f>IF(U230="základní",N230,0)</f>
        <v>0</v>
      </c>
      <c r="BF230" s="149">
        <f>IF(U230="snížená",N230,0)</f>
        <v>0</v>
      </c>
      <c r="BG230" s="149">
        <f>IF(U230="zákl. přenesená",N230,0)</f>
        <v>0</v>
      </c>
      <c r="BH230" s="149">
        <f>IF(U230="sníž. přenesená",N230,0)</f>
        <v>0</v>
      </c>
      <c r="BI230" s="149">
        <f>IF(U230="nulová",N230,0)</f>
        <v>0</v>
      </c>
      <c r="BJ230" s="21" t="s">
        <v>85</v>
      </c>
      <c r="BK230" s="149">
        <f>ROUND(L230*K230,2)</f>
        <v>0</v>
      </c>
      <c r="BL230" s="21" t="s">
        <v>168</v>
      </c>
      <c r="BM230" s="21" t="s">
        <v>342</v>
      </c>
    </row>
    <row r="231" spans="2:65" s="11" customFormat="1" ht="16.5" customHeight="1">
      <c r="B231" s="157"/>
      <c r="C231" s="158"/>
      <c r="D231" s="158"/>
      <c r="E231" s="159" t="s">
        <v>5</v>
      </c>
      <c r="F231" s="247" t="s">
        <v>343</v>
      </c>
      <c r="G231" s="248"/>
      <c r="H231" s="248"/>
      <c r="I231" s="248"/>
      <c r="J231" s="158"/>
      <c r="K231" s="160">
        <v>1.962</v>
      </c>
      <c r="L231" s="158"/>
      <c r="M231" s="158"/>
      <c r="N231" s="158"/>
      <c r="O231" s="158"/>
      <c r="P231" s="158"/>
      <c r="Q231" s="158"/>
      <c r="R231" s="161"/>
      <c r="T231" s="162"/>
      <c r="U231" s="158"/>
      <c r="V231" s="158"/>
      <c r="W231" s="158"/>
      <c r="X231" s="158"/>
      <c r="Y231" s="158"/>
      <c r="Z231" s="158"/>
      <c r="AA231" s="163"/>
      <c r="AT231" s="164" t="s">
        <v>171</v>
      </c>
      <c r="AU231" s="164" t="s">
        <v>122</v>
      </c>
      <c r="AV231" s="11" t="s">
        <v>122</v>
      </c>
      <c r="AW231" s="11" t="s">
        <v>33</v>
      </c>
      <c r="AX231" s="11" t="s">
        <v>77</v>
      </c>
      <c r="AY231" s="164" t="s">
        <v>163</v>
      </c>
    </row>
    <row r="232" spans="2:65" s="12" customFormat="1" ht="16.5" customHeight="1">
      <c r="B232" s="165"/>
      <c r="C232" s="166"/>
      <c r="D232" s="166"/>
      <c r="E232" s="167" t="s">
        <v>5</v>
      </c>
      <c r="F232" s="231" t="s">
        <v>177</v>
      </c>
      <c r="G232" s="232"/>
      <c r="H232" s="232"/>
      <c r="I232" s="232"/>
      <c r="J232" s="166"/>
      <c r="K232" s="168">
        <v>1.962</v>
      </c>
      <c r="L232" s="166"/>
      <c r="M232" s="166"/>
      <c r="N232" s="166"/>
      <c r="O232" s="166"/>
      <c r="P232" s="166"/>
      <c r="Q232" s="166"/>
      <c r="R232" s="169"/>
      <c r="T232" s="170"/>
      <c r="U232" s="166"/>
      <c r="V232" s="166"/>
      <c r="W232" s="166"/>
      <c r="X232" s="166"/>
      <c r="Y232" s="166"/>
      <c r="Z232" s="166"/>
      <c r="AA232" s="171"/>
      <c r="AT232" s="172" t="s">
        <v>171</v>
      </c>
      <c r="AU232" s="172" t="s">
        <v>122</v>
      </c>
      <c r="AV232" s="12" t="s">
        <v>168</v>
      </c>
      <c r="AW232" s="12" t="s">
        <v>33</v>
      </c>
      <c r="AX232" s="12" t="s">
        <v>85</v>
      </c>
      <c r="AY232" s="172" t="s">
        <v>163</v>
      </c>
    </row>
    <row r="233" spans="2:65" s="1" customFormat="1" ht="25.5" customHeight="1">
      <c r="B233" s="140"/>
      <c r="C233" s="141" t="s">
        <v>344</v>
      </c>
      <c r="D233" s="141" t="s">
        <v>164</v>
      </c>
      <c r="E233" s="142" t="s">
        <v>345</v>
      </c>
      <c r="F233" s="225" t="s">
        <v>346</v>
      </c>
      <c r="G233" s="225"/>
      <c r="H233" s="225"/>
      <c r="I233" s="225"/>
      <c r="J233" s="143" t="s">
        <v>167</v>
      </c>
      <c r="K233" s="144">
        <v>0.251</v>
      </c>
      <c r="L233" s="226"/>
      <c r="M233" s="226"/>
      <c r="N233" s="226">
        <f>ROUND(L233*K233,2)</f>
        <v>0</v>
      </c>
      <c r="O233" s="226"/>
      <c r="P233" s="226"/>
      <c r="Q233" s="226"/>
      <c r="R233" s="145"/>
      <c r="T233" s="146" t="s">
        <v>5</v>
      </c>
      <c r="U233" s="43" t="s">
        <v>42</v>
      </c>
      <c r="V233" s="147">
        <v>0</v>
      </c>
      <c r="W233" s="147">
        <f>V233*K233</f>
        <v>0</v>
      </c>
      <c r="X233" s="147">
        <v>0</v>
      </c>
      <c r="Y233" s="147">
        <f>X233*K233</f>
        <v>0</v>
      </c>
      <c r="Z233" s="147">
        <v>0</v>
      </c>
      <c r="AA233" s="148">
        <f>Z233*K233</f>
        <v>0</v>
      </c>
      <c r="AR233" s="21" t="s">
        <v>168</v>
      </c>
      <c r="AT233" s="21" t="s">
        <v>164</v>
      </c>
      <c r="AU233" s="21" t="s">
        <v>122</v>
      </c>
      <c r="AY233" s="21" t="s">
        <v>163</v>
      </c>
      <c r="BE233" s="149">
        <f>IF(U233="základní",N233,0)</f>
        <v>0</v>
      </c>
      <c r="BF233" s="149">
        <f>IF(U233="snížená",N233,0)</f>
        <v>0</v>
      </c>
      <c r="BG233" s="149">
        <f>IF(U233="zákl. přenesená",N233,0)</f>
        <v>0</v>
      </c>
      <c r="BH233" s="149">
        <f>IF(U233="sníž. přenesená",N233,0)</f>
        <v>0</v>
      </c>
      <c r="BI233" s="149">
        <f>IF(U233="nulová",N233,0)</f>
        <v>0</v>
      </c>
      <c r="BJ233" s="21" t="s">
        <v>85</v>
      </c>
      <c r="BK233" s="149">
        <f>ROUND(L233*K233,2)</f>
        <v>0</v>
      </c>
      <c r="BL233" s="21" t="s">
        <v>168</v>
      </c>
      <c r="BM233" s="21" t="s">
        <v>347</v>
      </c>
    </row>
    <row r="234" spans="2:65" s="1" customFormat="1" ht="25.5" customHeight="1">
      <c r="B234" s="140"/>
      <c r="C234" s="141" t="s">
        <v>348</v>
      </c>
      <c r="D234" s="141" t="s">
        <v>164</v>
      </c>
      <c r="E234" s="142" t="s">
        <v>349</v>
      </c>
      <c r="F234" s="225" t="s">
        <v>350</v>
      </c>
      <c r="G234" s="225"/>
      <c r="H234" s="225"/>
      <c r="I234" s="225"/>
      <c r="J234" s="143" t="s">
        <v>167</v>
      </c>
      <c r="K234" s="144">
        <v>0.54200000000000004</v>
      </c>
      <c r="L234" s="226"/>
      <c r="M234" s="226"/>
      <c r="N234" s="226">
        <f>ROUND(L234*K234,2)</f>
        <v>0</v>
      </c>
      <c r="O234" s="226"/>
      <c r="P234" s="226"/>
      <c r="Q234" s="226"/>
      <c r="R234" s="145"/>
      <c r="T234" s="146" t="s">
        <v>5</v>
      </c>
      <c r="U234" s="43" t="s">
        <v>42</v>
      </c>
      <c r="V234" s="147">
        <v>0</v>
      </c>
      <c r="W234" s="147">
        <f>V234*K234</f>
        <v>0</v>
      </c>
      <c r="X234" s="147">
        <v>0</v>
      </c>
      <c r="Y234" s="147">
        <f>X234*K234</f>
        <v>0</v>
      </c>
      <c r="Z234" s="147">
        <v>0</v>
      </c>
      <c r="AA234" s="148">
        <f>Z234*K234</f>
        <v>0</v>
      </c>
      <c r="AR234" s="21" t="s">
        <v>168</v>
      </c>
      <c r="AT234" s="21" t="s">
        <v>164</v>
      </c>
      <c r="AU234" s="21" t="s">
        <v>122</v>
      </c>
      <c r="AY234" s="21" t="s">
        <v>163</v>
      </c>
      <c r="BE234" s="149">
        <f>IF(U234="základní",N234,0)</f>
        <v>0</v>
      </c>
      <c r="BF234" s="149">
        <f>IF(U234="snížená",N234,0)</f>
        <v>0</v>
      </c>
      <c r="BG234" s="149">
        <f>IF(U234="zákl. přenesená",N234,0)</f>
        <v>0</v>
      </c>
      <c r="BH234" s="149">
        <f>IF(U234="sníž. přenesená",N234,0)</f>
        <v>0</v>
      </c>
      <c r="BI234" s="149">
        <f>IF(U234="nulová",N234,0)</f>
        <v>0</v>
      </c>
      <c r="BJ234" s="21" t="s">
        <v>85</v>
      </c>
      <c r="BK234" s="149">
        <f>ROUND(L234*K234,2)</f>
        <v>0</v>
      </c>
      <c r="BL234" s="21" t="s">
        <v>168</v>
      </c>
      <c r="BM234" s="21" t="s">
        <v>351</v>
      </c>
    </row>
    <row r="235" spans="2:65" s="11" customFormat="1" ht="16.5" customHeight="1">
      <c r="B235" s="157"/>
      <c r="C235" s="158"/>
      <c r="D235" s="158"/>
      <c r="E235" s="159" t="s">
        <v>5</v>
      </c>
      <c r="F235" s="247" t="s">
        <v>352</v>
      </c>
      <c r="G235" s="248"/>
      <c r="H235" s="248"/>
      <c r="I235" s="248"/>
      <c r="J235" s="158"/>
      <c r="K235" s="160">
        <v>0.54200000000000004</v>
      </c>
      <c r="L235" s="158"/>
      <c r="M235" s="158"/>
      <c r="N235" s="158"/>
      <c r="O235" s="158"/>
      <c r="P235" s="158"/>
      <c r="Q235" s="158"/>
      <c r="R235" s="161"/>
      <c r="T235" s="162"/>
      <c r="U235" s="158"/>
      <c r="V235" s="158"/>
      <c r="W235" s="158"/>
      <c r="X235" s="158"/>
      <c r="Y235" s="158"/>
      <c r="Z235" s="158"/>
      <c r="AA235" s="163"/>
      <c r="AT235" s="164" t="s">
        <v>171</v>
      </c>
      <c r="AU235" s="164" t="s">
        <v>122</v>
      </c>
      <c r="AV235" s="11" t="s">
        <v>122</v>
      </c>
      <c r="AW235" s="11" t="s">
        <v>33</v>
      </c>
      <c r="AX235" s="11" t="s">
        <v>77</v>
      </c>
      <c r="AY235" s="164" t="s">
        <v>163</v>
      </c>
    </row>
    <row r="236" spans="2:65" s="12" customFormat="1" ht="16.5" customHeight="1">
      <c r="B236" s="165"/>
      <c r="C236" s="166"/>
      <c r="D236" s="166"/>
      <c r="E236" s="167" t="s">
        <v>5</v>
      </c>
      <c r="F236" s="231" t="s">
        <v>177</v>
      </c>
      <c r="G236" s="232"/>
      <c r="H236" s="232"/>
      <c r="I236" s="232"/>
      <c r="J236" s="166"/>
      <c r="K236" s="168">
        <v>0.54200000000000004</v>
      </c>
      <c r="L236" s="166"/>
      <c r="M236" s="166"/>
      <c r="N236" s="166"/>
      <c r="O236" s="166"/>
      <c r="P236" s="166"/>
      <c r="Q236" s="166"/>
      <c r="R236" s="169"/>
      <c r="T236" s="170"/>
      <c r="U236" s="166"/>
      <c r="V236" s="166"/>
      <c r="W236" s="166"/>
      <c r="X236" s="166"/>
      <c r="Y236" s="166"/>
      <c r="Z236" s="166"/>
      <c r="AA236" s="171"/>
      <c r="AT236" s="172" t="s">
        <v>171</v>
      </c>
      <c r="AU236" s="172" t="s">
        <v>122</v>
      </c>
      <c r="AV236" s="12" t="s">
        <v>168</v>
      </c>
      <c r="AW236" s="12" t="s">
        <v>33</v>
      </c>
      <c r="AX236" s="12" t="s">
        <v>85</v>
      </c>
      <c r="AY236" s="172" t="s">
        <v>163</v>
      </c>
    </row>
    <row r="237" spans="2:65" s="9" customFormat="1" ht="29.85" customHeight="1">
      <c r="B237" s="129"/>
      <c r="C237" s="130"/>
      <c r="D237" s="139" t="s">
        <v>138</v>
      </c>
      <c r="E237" s="139"/>
      <c r="F237" s="139"/>
      <c r="G237" s="139"/>
      <c r="H237" s="139"/>
      <c r="I237" s="139"/>
      <c r="J237" s="139"/>
      <c r="K237" s="139"/>
      <c r="L237" s="139"/>
      <c r="M237" s="139"/>
      <c r="N237" s="237">
        <f>BK237</f>
        <v>0</v>
      </c>
      <c r="O237" s="238"/>
      <c r="P237" s="238"/>
      <c r="Q237" s="238"/>
      <c r="R237" s="132"/>
      <c r="T237" s="133"/>
      <c r="U237" s="130"/>
      <c r="V237" s="130"/>
      <c r="W237" s="134">
        <f>W238</f>
        <v>23.809449999999998</v>
      </c>
      <c r="X237" s="130"/>
      <c r="Y237" s="134">
        <f>Y238</f>
        <v>0</v>
      </c>
      <c r="Z237" s="130"/>
      <c r="AA237" s="135">
        <f>AA238</f>
        <v>0</v>
      </c>
      <c r="AR237" s="136" t="s">
        <v>85</v>
      </c>
      <c r="AT237" s="137" t="s">
        <v>76</v>
      </c>
      <c r="AU237" s="137" t="s">
        <v>85</v>
      </c>
      <c r="AY237" s="136" t="s">
        <v>163</v>
      </c>
      <c r="BK237" s="138">
        <f>BK238</f>
        <v>0</v>
      </c>
    </row>
    <row r="238" spans="2:65" s="1" customFormat="1" ht="25.5" customHeight="1">
      <c r="B238" s="140"/>
      <c r="C238" s="141" t="s">
        <v>353</v>
      </c>
      <c r="D238" s="141" t="s">
        <v>164</v>
      </c>
      <c r="E238" s="142" t="s">
        <v>354</v>
      </c>
      <c r="F238" s="225" t="s">
        <v>355</v>
      </c>
      <c r="G238" s="225"/>
      <c r="H238" s="225"/>
      <c r="I238" s="225"/>
      <c r="J238" s="143" t="s">
        <v>167</v>
      </c>
      <c r="K238" s="144">
        <v>5.7649999999999997</v>
      </c>
      <c r="L238" s="226"/>
      <c r="M238" s="226"/>
      <c r="N238" s="226">
        <f>ROUND(L238*K238,2)</f>
        <v>0</v>
      </c>
      <c r="O238" s="226"/>
      <c r="P238" s="226"/>
      <c r="Q238" s="226"/>
      <c r="R238" s="145"/>
      <c r="T238" s="146" t="s">
        <v>5</v>
      </c>
      <c r="U238" s="43" t="s">
        <v>42</v>
      </c>
      <c r="V238" s="147">
        <v>4.13</v>
      </c>
      <c r="W238" s="147">
        <f>V238*K238</f>
        <v>23.809449999999998</v>
      </c>
      <c r="X238" s="147">
        <v>0</v>
      </c>
      <c r="Y238" s="147">
        <f>X238*K238</f>
        <v>0</v>
      </c>
      <c r="Z238" s="147">
        <v>0</v>
      </c>
      <c r="AA238" s="148">
        <f>Z238*K238</f>
        <v>0</v>
      </c>
      <c r="AR238" s="21" t="s">
        <v>168</v>
      </c>
      <c r="AT238" s="21" t="s">
        <v>164</v>
      </c>
      <c r="AU238" s="21" t="s">
        <v>122</v>
      </c>
      <c r="AY238" s="21" t="s">
        <v>163</v>
      </c>
      <c r="BE238" s="149">
        <f>IF(U238="základní",N238,0)</f>
        <v>0</v>
      </c>
      <c r="BF238" s="149">
        <f>IF(U238="snížená",N238,0)</f>
        <v>0</v>
      </c>
      <c r="BG238" s="149">
        <f>IF(U238="zákl. přenesená",N238,0)</f>
        <v>0</v>
      </c>
      <c r="BH238" s="149">
        <f>IF(U238="sníž. přenesená",N238,0)</f>
        <v>0</v>
      </c>
      <c r="BI238" s="149">
        <f>IF(U238="nulová",N238,0)</f>
        <v>0</v>
      </c>
      <c r="BJ238" s="21" t="s">
        <v>85</v>
      </c>
      <c r="BK238" s="149">
        <f>ROUND(L238*K238,2)</f>
        <v>0</v>
      </c>
      <c r="BL238" s="21" t="s">
        <v>168</v>
      </c>
      <c r="BM238" s="21" t="s">
        <v>356</v>
      </c>
    </row>
    <row r="239" spans="2:65" s="9" customFormat="1" ht="37.35" customHeight="1">
      <c r="B239" s="129"/>
      <c r="C239" s="130"/>
      <c r="D239" s="131" t="s">
        <v>139</v>
      </c>
      <c r="E239" s="131"/>
      <c r="F239" s="131"/>
      <c r="G239" s="131"/>
      <c r="H239" s="131"/>
      <c r="I239" s="131"/>
      <c r="J239" s="131"/>
      <c r="K239" s="131"/>
      <c r="L239" s="131"/>
      <c r="M239" s="131"/>
      <c r="N239" s="241">
        <f>BK239</f>
        <v>0</v>
      </c>
      <c r="O239" s="242"/>
      <c r="P239" s="242"/>
      <c r="Q239" s="242"/>
      <c r="R239" s="132"/>
      <c r="T239" s="133"/>
      <c r="U239" s="130"/>
      <c r="V239" s="130"/>
      <c r="W239" s="134">
        <f>W240+W248+W298+W324+W335+W373+W397+W409</f>
        <v>572.35287100000005</v>
      </c>
      <c r="X239" s="130"/>
      <c r="Y239" s="134">
        <f>Y240+Y248+Y298+Y324+Y335+Y373+Y397+Y409</f>
        <v>3.2498269900000007</v>
      </c>
      <c r="Z239" s="130"/>
      <c r="AA239" s="135">
        <f>AA240+AA248+AA298+AA324+AA335+AA373+AA397+AA409</f>
        <v>2.6566634900000001</v>
      </c>
      <c r="AR239" s="136" t="s">
        <v>122</v>
      </c>
      <c r="AT239" s="137" t="s">
        <v>76</v>
      </c>
      <c r="AU239" s="137" t="s">
        <v>77</v>
      </c>
      <c r="AY239" s="136" t="s">
        <v>163</v>
      </c>
      <c r="BK239" s="138">
        <f>BK240+BK248+BK298+BK324+BK335+BK373+BK397+BK409</f>
        <v>0</v>
      </c>
    </row>
    <row r="240" spans="2:65" s="9" customFormat="1" ht="19.899999999999999" customHeight="1">
      <c r="B240" s="129"/>
      <c r="C240" s="130"/>
      <c r="D240" s="139" t="s">
        <v>140</v>
      </c>
      <c r="E240" s="139"/>
      <c r="F240" s="139"/>
      <c r="G240" s="139"/>
      <c r="H240" s="139"/>
      <c r="I240" s="139"/>
      <c r="J240" s="139"/>
      <c r="K240" s="139"/>
      <c r="L240" s="139"/>
      <c r="M240" s="139"/>
      <c r="N240" s="237">
        <f>BK240</f>
        <v>0</v>
      </c>
      <c r="O240" s="238"/>
      <c r="P240" s="238"/>
      <c r="Q240" s="238"/>
      <c r="R240" s="132"/>
      <c r="T240" s="133"/>
      <c r="U240" s="130"/>
      <c r="V240" s="130"/>
      <c r="W240" s="134">
        <f>SUM(W241:W247)</f>
        <v>1.6788320000000001</v>
      </c>
      <c r="X240" s="130"/>
      <c r="Y240" s="134">
        <f>SUM(Y241:Y247)</f>
        <v>3.4200000000000001E-2</v>
      </c>
      <c r="Z240" s="130"/>
      <c r="AA240" s="135">
        <f>SUM(AA241:AA247)</f>
        <v>0</v>
      </c>
      <c r="AR240" s="136" t="s">
        <v>122</v>
      </c>
      <c r="AT240" s="137" t="s">
        <v>76</v>
      </c>
      <c r="AU240" s="137" t="s">
        <v>85</v>
      </c>
      <c r="AY240" s="136" t="s">
        <v>163</v>
      </c>
      <c r="BK240" s="138">
        <f>SUM(BK241:BK247)</f>
        <v>0</v>
      </c>
    </row>
    <row r="241" spans="2:65" s="1" customFormat="1" ht="38.25" customHeight="1">
      <c r="B241" s="140"/>
      <c r="C241" s="141" t="s">
        <v>357</v>
      </c>
      <c r="D241" s="141" t="s">
        <v>164</v>
      </c>
      <c r="E241" s="142" t="s">
        <v>358</v>
      </c>
      <c r="F241" s="225" t="s">
        <v>359</v>
      </c>
      <c r="G241" s="225"/>
      <c r="H241" s="225"/>
      <c r="I241" s="225"/>
      <c r="J241" s="143" t="s">
        <v>186</v>
      </c>
      <c r="K241" s="144">
        <v>8.5500000000000007</v>
      </c>
      <c r="L241" s="226"/>
      <c r="M241" s="226"/>
      <c r="N241" s="226">
        <f>ROUND(L241*K241,2)</f>
        <v>0</v>
      </c>
      <c r="O241" s="226"/>
      <c r="P241" s="226"/>
      <c r="Q241" s="226"/>
      <c r="R241" s="145"/>
      <c r="T241" s="146" t="s">
        <v>5</v>
      </c>
      <c r="U241" s="43" t="s">
        <v>42</v>
      </c>
      <c r="V241" s="147">
        <v>0.19</v>
      </c>
      <c r="W241" s="147">
        <f>V241*K241</f>
        <v>1.6245000000000001</v>
      </c>
      <c r="X241" s="147">
        <v>4.0000000000000001E-3</v>
      </c>
      <c r="Y241" s="147">
        <f>X241*K241</f>
        <v>3.4200000000000001E-2</v>
      </c>
      <c r="Z241" s="147">
        <v>0</v>
      </c>
      <c r="AA241" s="148">
        <f>Z241*K241</f>
        <v>0</v>
      </c>
      <c r="AR241" s="21" t="s">
        <v>253</v>
      </c>
      <c r="AT241" s="21" t="s">
        <v>164</v>
      </c>
      <c r="AU241" s="21" t="s">
        <v>122</v>
      </c>
      <c r="AY241" s="21" t="s">
        <v>163</v>
      </c>
      <c r="BE241" s="149">
        <f>IF(U241="základní",N241,0)</f>
        <v>0</v>
      </c>
      <c r="BF241" s="149">
        <f>IF(U241="snížená",N241,0)</f>
        <v>0</v>
      </c>
      <c r="BG241" s="149">
        <f>IF(U241="zákl. přenesená",N241,0)</f>
        <v>0</v>
      </c>
      <c r="BH241" s="149">
        <f>IF(U241="sníž. přenesená",N241,0)</f>
        <v>0</v>
      </c>
      <c r="BI241" s="149">
        <f>IF(U241="nulová",N241,0)</f>
        <v>0</v>
      </c>
      <c r="BJ241" s="21" t="s">
        <v>85</v>
      </c>
      <c r="BK241" s="149">
        <f>ROUND(L241*K241,2)</f>
        <v>0</v>
      </c>
      <c r="BL241" s="21" t="s">
        <v>253</v>
      </c>
      <c r="BM241" s="21" t="s">
        <v>360</v>
      </c>
    </row>
    <row r="242" spans="2:65" s="10" customFormat="1" ht="16.5" customHeight="1">
      <c r="B242" s="150"/>
      <c r="C242" s="151"/>
      <c r="D242" s="151"/>
      <c r="E242" s="152" t="s">
        <v>5</v>
      </c>
      <c r="F242" s="227" t="s">
        <v>361</v>
      </c>
      <c r="G242" s="228"/>
      <c r="H242" s="228"/>
      <c r="I242" s="228"/>
      <c r="J242" s="151"/>
      <c r="K242" s="152" t="s">
        <v>5</v>
      </c>
      <c r="L242" s="151"/>
      <c r="M242" s="151"/>
      <c r="N242" s="151"/>
      <c r="O242" s="151"/>
      <c r="P242" s="151"/>
      <c r="Q242" s="151"/>
      <c r="R242" s="153"/>
      <c r="T242" s="154"/>
      <c r="U242" s="151"/>
      <c r="V242" s="151"/>
      <c r="W242" s="151"/>
      <c r="X242" s="151"/>
      <c r="Y242" s="151"/>
      <c r="Z242" s="151"/>
      <c r="AA242" s="155"/>
      <c r="AT242" s="156" t="s">
        <v>171</v>
      </c>
      <c r="AU242" s="156" t="s">
        <v>122</v>
      </c>
      <c r="AV242" s="10" t="s">
        <v>85</v>
      </c>
      <c r="AW242" s="10" t="s">
        <v>33</v>
      </c>
      <c r="AX242" s="10" t="s">
        <v>77</v>
      </c>
      <c r="AY242" s="156" t="s">
        <v>163</v>
      </c>
    </row>
    <row r="243" spans="2:65" s="11" customFormat="1" ht="16.5" customHeight="1">
      <c r="B243" s="157"/>
      <c r="C243" s="158"/>
      <c r="D243" s="158"/>
      <c r="E243" s="159" t="s">
        <v>5</v>
      </c>
      <c r="F243" s="229" t="s">
        <v>362</v>
      </c>
      <c r="G243" s="230"/>
      <c r="H243" s="230"/>
      <c r="I243" s="230"/>
      <c r="J243" s="158"/>
      <c r="K243" s="160">
        <v>1.8</v>
      </c>
      <c r="L243" s="158"/>
      <c r="M243" s="158"/>
      <c r="N243" s="158"/>
      <c r="O243" s="158"/>
      <c r="P243" s="158"/>
      <c r="Q243" s="158"/>
      <c r="R243" s="161"/>
      <c r="T243" s="162"/>
      <c r="U243" s="158"/>
      <c r="V243" s="158"/>
      <c r="W243" s="158"/>
      <c r="X243" s="158"/>
      <c r="Y243" s="158"/>
      <c r="Z243" s="158"/>
      <c r="AA243" s="163"/>
      <c r="AT243" s="164" t="s">
        <v>171</v>
      </c>
      <c r="AU243" s="164" t="s">
        <v>122</v>
      </c>
      <c r="AV243" s="11" t="s">
        <v>122</v>
      </c>
      <c r="AW243" s="11" t="s">
        <v>33</v>
      </c>
      <c r="AX243" s="11" t="s">
        <v>77</v>
      </c>
      <c r="AY243" s="164" t="s">
        <v>163</v>
      </c>
    </row>
    <row r="244" spans="2:65" s="10" customFormat="1" ht="16.5" customHeight="1">
      <c r="B244" s="150"/>
      <c r="C244" s="151"/>
      <c r="D244" s="151"/>
      <c r="E244" s="152" t="s">
        <v>5</v>
      </c>
      <c r="F244" s="243" t="s">
        <v>363</v>
      </c>
      <c r="G244" s="244"/>
      <c r="H244" s="244"/>
      <c r="I244" s="244"/>
      <c r="J244" s="151"/>
      <c r="K244" s="152" t="s">
        <v>5</v>
      </c>
      <c r="L244" s="151"/>
      <c r="M244" s="151"/>
      <c r="N244" s="151"/>
      <c r="O244" s="151"/>
      <c r="P244" s="151"/>
      <c r="Q244" s="151"/>
      <c r="R244" s="153"/>
      <c r="T244" s="154"/>
      <c r="U244" s="151"/>
      <c r="V244" s="151"/>
      <c r="W244" s="151"/>
      <c r="X244" s="151"/>
      <c r="Y244" s="151"/>
      <c r="Z244" s="151"/>
      <c r="AA244" s="155"/>
      <c r="AT244" s="156" t="s">
        <v>171</v>
      </c>
      <c r="AU244" s="156" t="s">
        <v>122</v>
      </c>
      <c r="AV244" s="10" t="s">
        <v>85</v>
      </c>
      <c r="AW244" s="10" t="s">
        <v>33</v>
      </c>
      <c r="AX244" s="10" t="s">
        <v>77</v>
      </c>
      <c r="AY244" s="156" t="s">
        <v>163</v>
      </c>
    </row>
    <row r="245" spans="2:65" s="11" customFormat="1" ht="16.5" customHeight="1">
      <c r="B245" s="157"/>
      <c r="C245" s="158"/>
      <c r="D245" s="158"/>
      <c r="E245" s="159" t="s">
        <v>5</v>
      </c>
      <c r="F245" s="229" t="s">
        <v>364</v>
      </c>
      <c r="G245" s="230"/>
      <c r="H245" s="230"/>
      <c r="I245" s="230"/>
      <c r="J245" s="158"/>
      <c r="K245" s="160">
        <v>6.75</v>
      </c>
      <c r="L245" s="158"/>
      <c r="M245" s="158"/>
      <c r="N245" s="158"/>
      <c r="O245" s="158"/>
      <c r="P245" s="158"/>
      <c r="Q245" s="158"/>
      <c r="R245" s="161"/>
      <c r="T245" s="162"/>
      <c r="U245" s="158"/>
      <c r="V245" s="158"/>
      <c r="W245" s="158"/>
      <c r="X245" s="158"/>
      <c r="Y245" s="158"/>
      <c r="Z245" s="158"/>
      <c r="AA245" s="163"/>
      <c r="AT245" s="164" t="s">
        <v>171</v>
      </c>
      <c r="AU245" s="164" t="s">
        <v>122</v>
      </c>
      <c r="AV245" s="11" t="s">
        <v>122</v>
      </c>
      <c r="AW245" s="11" t="s">
        <v>33</v>
      </c>
      <c r="AX245" s="11" t="s">
        <v>77</v>
      </c>
      <c r="AY245" s="164" t="s">
        <v>163</v>
      </c>
    </row>
    <row r="246" spans="2:65" s="12" customFormat="1" ht="16.5" customHeight="1">
      <c r="B246" s="165"/>
      <c r="C246" s="166"/>
      <c r="D246" s="166"/>
      <c r="E246" s="167" t="s">
        <v>5</v>
      </c>
      <c r="F246" s="231" t="s">
        <v>177</v>
      </c>
      <c r="G246" s="232"/>
      <c r="H246" s="232"/>
      <c r="I246" s="232"/>
      <c r="J246" s="166"/>
      <c r="K246" s="168">
        <v>8.5500000000000007</v>
      </c>
      <c r="L246" s="166"/>
      <c r="M246" s="166"/>
      <c r="N246" s="166"/>
      <c r="O246" s="166"/>
      <c r="P246" s="166"/>
      <c r="Q246" s="166"/>
      <c r="R246" s="169"/>
      <c r="T246" s="170"/>
      <c r="U246" s="166"/>
      <c r="V246" s="166"/>
      <c r="W246" s="166"/>
      <c r="X246" s="166"/>
      <c r="Y246" s="166"/>
      <c r="Z246" s="166"/>
      <c r="AA246" s="171"/>
      <c r="AT246" s="172" t="s">
        <v>171</v>
      </c>
      <c r="AU246" s="172" t="s">
        <v>122</v>
      </c>
      <c r="AV246" s="12" t="s">
        <v>168</v>
      </c>
      <c r="AW246" s="12" t="s">
        <v>33</v>
      </c>
      <c r="AX246" s="12" t="s">
        <v>85</v>
      </c>
      <c r="AY246" s="172" t="s">
        <v>163</v>
      </c>
    </row>
    <row r="247" spans="2:65" s="1" customFormat="1" ht="38.25" customHeight="1">
      <c r="B247" s="140"/>
      <c r="C247" s="141" t="s">
        <v>365</v>
      </c>
      <c r="D247" s="141" t="s">
        <v>164</v>
      </c>
      <c r="E247" s="142" t="s">
        <v>366</v>
      </c>
      <c r="F247" s="225" t="s">
        <v>367</v>
      </c>
      <c r="G247" s="225"/>
      <c r="H247" s="225"/>
      <c r="I247" s="225"/>
      <c r="J247" s="143" t="s">
        <v>167</v>
      </c>
      <c r="K247" s="144">
        <v>3.4000000000000002E-2</v>
      </c>
      <c r="L247" s="226"/>
      <c r="M247" s="226"/>
      <c r="N247" s="226">
        <f>ROUND(L247*K247,2)</f>
        <v>0</v>
      </c>
      <c r="O247" s="226"/>
      <c r="P247" s="226"/>
      <c r="Q247" s="226"/>
      <c r="R247" s="145"/>
      <c r="T247" s="146" t="s">
        <v>5</v>
      </c>
      <c r="U247" s="43" t="s">
        <v>42</v>
      </c>
      <c r="V247" s="147">
        <v>1.5980000000000001</v>
      </c>
      <c r="W247" s="147">
        <f>V247*K247</f>
        <v>5.4332000000000005E-2</v>
      </c>
      <c r="X247" s="147">
        <v>0</v>
      </c>
      <c r="Y247" s="147">
        <f>X247*K247</f>
        <v>0</v>
      </c>
      <c r="Z247" s="147">
        <v>0</v>
      </c>
      <c r="AA247" s="148">
        <f>Z247*K247</f>
        <v>0</v>
      </c>
      <c r="AR247" s="21" t="s">
        <v>253</v>
      </c>
      <c r="AT247" s="21" t="s">
        <v>164</v>
      </c>
      <c r="AU247" s="21" t="s">
        <v>122</v>
      </c>
      <c r="AY247" s="21" t="s">
        <v>163</v>
      </c>
      <c r="BE247" s="149">
        <f>IF(U247="základní",N247,0)</f>
        <v>0</v>
      </c>
      <c r="BF247" s="149">
        <f>IF(U247="snížená",N247,0)</f>
        <v>0</v>
      </c>
      <c r="BG247" s="149">
        <f>IF(U247="zákl. přenesená",N247,0)</f>
        <v>0</v>
      </c>
      <c r="BH247" s="149">
        <f>IF(U247="sníž. přenesená",N247,0)</f>
        <v>0</v>
      </c>
      <c r="BI247" s="149">
        <f>IF(U247="nulová",N247,0)</f>
        <v>0</v>
      </c>
      <c r="BJ247" s="21" t="s">
        <v>85</v>
      </c>
      <c r="BK247" s="149">
        <f>ROUND(L247*K247,2)</f>
        <v>0</v>
      </c>
      <c r="BL247" s="21" t="s">
        <v>253</v>
      </c>
      <c r="BM247" s="21" t="s">
        <v>368</v>
      </c>
    </row>
    <row r="248" spans="2:65" s="9" customFormat="1" ht="29.85" customHeight="1">
      <c r="B248" s="129"/>
      <c r="C248" s="130"/>
      <c r="D248" s="139" t="s">
        <v>141</v>
      </c>
      <c r="E248" s="139"/>
      <c r="F248" s="139"/>
      <c r="G248" s="139"/>
      <c r="H248" s="139"/>
      <c r="I248" s="139"/>
      <c r="J248" s="139"/>
      <c r="K248" s="139"/>
      <c r="L248" s="139"/>
      <c r="M248" s="139"/>
      <c r="N248" s="239">
        <f>BK248</f>
        <v>0</v>
      </c>
      <c r="O248" s="240"/>
      <c r="P248" s="240"/>
      <c r="Q248" s="240"/>
      <c r="R248" s="132"/>
      <c r="T248" s="133"/>
      <c r="U248" s="130"/>
      <c r="V248" s="130"/>
      <c r="W248" s="134">
        <f>SUM(W249:W297)</f>
        <v>187.88242399999999</v>
      </c>
      <c r="X248" s="130"/>
      <c r="Y248" s="134">
        <f>SUM(Y249:Y297)</f>
        <v>2.0527787200000005</v>
      </c>
      <c r="Z248" s="130"/>
      <c r="AA248" s="135">
        <f>SUM(AA249:AA297)</f>
        <v>1.96181099</v>
      </c>
      <c r="AR248" s="136" t="s">
        <v>122</v>
      </c>
      <c r="AT248" s="137" t="s">
        <v>76</v>
      </c>
      <c r="AU248" s="137" t="s">
        <v>85</v>
      </c>
      <c r="AY248" s="136" t="s">
        <v>163</v>
      </c>
      <c r="BK248" s="138">
        <f>SUM(BK249:BK297)</f>
        <v>0</v>
      </c>
    </row>
    <row r="249" spans="2:65" s="1" customFormat="1" ht="38.25" customHeight="1">
      <c r="B249" s="140"/>
      <c r="C249" s="141" t="s">
        <v>369</v>
      </c>
      <c r="D249" s="141" t="s">
        <v>164</v>
      </c>
      <c r="E249" s="142" t="s">
        <v>370</v>
      </c>
      <c r="F249" s="225" t="s">
        <v>371</v>
      </c>
      <c r="G249" s="225"/>
      <c r="H249" s="225"/>
      <c r="I249" s="225"/>
      <c r="J249" s="143" t="s">
        <v>186</v>
      </c>
      <c r="K249" s="144">
        <v>19.734000000000002</v>
      </c>
      <c r="L249" s="226"/>
      <c r="M249" s="226"/>
      <c r="N249" s="226">
        <f>ROUND(L249*K249,2)</f>
        <v>0</v>
      </c>
      <c r="O249" s="226"/>
      <c r="P249" s="226"/>
      <c r="Q249" s="226"/>
      <c r="R249" s="145"/>
      <c r="T249" s="146" t="s">
        <v>5</v>
      </c>
      <c r="U249" s="43" t="s">
        <v>42</v>
      </c>
      <c r="V249" s="147">
        <v>1.296</v>
      </c>
      <c r="W249" s="147">
        <f>V249*K249</f>
        <v>25.575264000000004</v>
      </c>
      <c r="X249" s="147">
        <v>4.5130000000000003E-2</v>
      </c>
      <c r="Y249" s="147">
        <f>X249*K249</f>
        <v>0.89059542000000014</v>
      </c>
      <c r="Z249" s="147">
        <v>0</v>
      </c>
      <c r="AA249" s="148">
        <f>Z249*K249</f>
        <v>0</v>
      </c>
      <c r="AR249" s="21" t="s">
        <v>253</v>
      </c>
      <c r="AT249" s="21" t="s">
        <v>164</v>
      </c>
      <c r="AU249" s="21" t="s">
        <v>122</v>
      </c>
      <c r="AY249" s="21" t="s">
        <v>163</v>
      </c>
      <c r="BE249" s="149">
        <f>IF(U249="základní",N249,0)</f>
        <v>0</v>
      </c>
      <c r="BF249" s="149">
        <f>IF(U249="snížená",N249,0)</f>
        <v>0</v>
      </c>
      <c r="BG249" s="149">
        <f>IF(U249="zákl. přenesená",N249,0)</f>
        <v>0</v>
      </c>
      <c r="BH249" s="149">
        <f>IF(U249="sníž. přenesená",N249,0)</f>
        <v>0</v>
      </c>
      <c r="BI249" s="149">
        <f>IF(U249="nulová",N249,0)</f>
        <v>0</v>
      </c>
      <c r="BJ249" s="21" t="s">
        <v>85</v>
      </c>
      <c r="BK249" s="149">
        <f>ROUND(L249*K249,2)</f>
        <v>0</v>
      </c>
      <c r="BL249" s="21" t="s">
        <v>253</v>
      </c>
      <c r="BM249" s="21" t="s">
        <v>372</v>
      </c>
    </row>
    <row r="250" spans="2:65" s="10" customFormat="1" ht="16.5" customHeight="1">
      <c r="B250" s="150"/>
      <c r="C250" s="151"/>
      <c r="D250" s="151"/>
      <c r="E250" s="152" t="s">
        <v>5</v>
      </c>
      <c r="F250" s="227" t="s">
        <v>373</v>
      </c>
      <c r="G250" s="228"/>
      <c r="H250" s="228"/>
      <c r="I250" s="228"/>
      <c r="J250" s="151"/>
      <c r="K250" s="152" t="s">
        <v>5</v>
      </c>
      <c r="L250" s="151"/>
      <c r="M250" s="151"/>
      <c r="N250" s="151"/>
      <c r="O250" s="151"/>
      <c r="P250" s="151"/>
      <c r="Q250" s="151"/>
      <c r="R250" s="153"/>
      <c r="T250" s="154"/>
      <c r="U250" s="151"/>
      <c r="V250" s="151"/>
      <c r="W250" s="151"/>
      <c r="X250" s="151"/>
      <c r="Y250" s="151"/>
      <c r="Z250" s="151"/>
      <c r="AA250" s="155"/>
      <c r="AT250" s="156" t="s">
        <v>171</v>
      </c>
      <c r="AU250" s="156" t="s">
        <v>122</v>
      </c>
      <c r="AV250" s="10" t="s">
        <v>85</v>
      </c>
      <c r="AW250" s="10" t="s">
        <v>33</v>
      </c>
      <c r="AX250" s="10" t="s">
        <v>77</v>
      </c>
      <c r="AY250" s="156" t="s">
        <v>163</v>
      </c>
    </row>
    <row r="251" spans="2:65" s="11" customFormat="1" ht="16.5" customHeight="1">
      <c r="B251" s="157"/>
      <c r="C251" s="158"/>
      <c r="D251" s="158"/>
      <c r="E251" s="159" t="s">
        <v>5</v>
      </c>
      <c r="F251" s="229" t="s">
        <v>374</v>
      </c>
      <c r="G251" s="230"/>
      <c r="H251" s="230"/>
      <c r="I251" s="230"/>
      <c r="J251" s="158"/>
      <c r="K251" s="160">
        <v>4.0750000000000002</v>
      </c>
      <c r="L251" s="158"/>
      <c r="M251" s="158"/>
      <c r="N251" s="158"/>
      <c r="O251" s="158"/>
      <c r="P251" s="158"/>
      <c r="Q251" s="158"/>
      <c r="R251" s="161"/>
      <c r="T251" s="162"/>
      <c r="U251" s="158"/>
      <c r="V251" s="158"/>
      <c r="W251" s="158"/>
      <c r="X251" s="158"/>
      <c r="Y251" s="158"/>
      <c r="Z251" s="158"/>
      <c r="AA251" s="163"/>
      <c r="AT251" s="164" t="s">
        <v>171</v>
      </c>
      <c r="AU251" s="164" t="s">
        <v>122</v>
      </c>
      <c r="AV251" s="11" t="s">
        <v>122</v>
      </c>
      <c r="AW251" s="11" t="s">
        <v>33</v>
      </c>
      <c r="AX251" s="11" t="s">
        <v>77</v>
      </c>
      <c r="AY251" s="164" t="s">
        <v>163</v>
      </c>
    </row>
    <row r="252" spans="2:65" s="11" customFormat="1" ht="16.5" customHeight="1">
      <c r="B252" s="157"/>
      <c r="C252" s="158"/>
      <c r="D252" s="158"/>
      <c r="E252" s="159" t="s">
        <v>5</v>
      </c>
      <c r="F252" s="229" t="s">
        <v>375</v>
      </c>
      <c r="G252" s="230"/>
      <c r="H252" s="230"/>
      <c r="I252" s="230"/>
      <c r="J252" s="158"/>
      <c r="K252" s="160">
        <v>4.3849999999999998</v>
      </c>
      <c r="L252" s="158"/>
      <c r="M252" s="158"/>
      <c r="N252" s="158"/>
      <c r="O252" s="158"/>
      <c r="P252" s="158"/>
      <c r="Q252" s="158"/>
      <c r="R252" s="161"/>
      <c r="T252" s="162"/>
      <c r="U252" s="158"/>
      <c r="V252" s="158"/>
      <c r="W252" s="158"/>
      <c r="X252" s="158"/>
      <c r="Y252" s="158"/>
      <c r="Z252" s="158"/>
      <c r="AA252" s="163"/>
      <c r="AT252" s="164" t="s">
        <v>171</v>
      </c>
      <c r="AU252" s="164" t="s">
        <v>122</v>
      </c>
      <c r="AV252" s="11" t="s">
        <v>122</v>
      </c>
      <c r="AW252" s="11" t="s">
        <v>33</v>
      </c>
      <c r="AX252" s="11" t="s">
        <v>77</v>
      </c>
      <c r="AY252" s="164" t="s">
        <v>163</v>
      </c>
    </row>
    <row r="253" spans="2:65" s="11" customFormat="1" ht="16.5" customHeight="1">
      <c r="B253" s="157"/>
      <c r="C253" s="158"/>
      <c r="D253" s="158"/>
      <c r="E253" s="159" t="s">
        <v>5</v>
      </c>
      <c r="F253" s="229" t="s">
        <v>376</v>
      </c>
      <c r="G253" s="230"/>
      <c r="H253" s="230"/>
      <c r="I253" s="230"/>
      <c r="J253" s="158"/>
      <c r="K253" s="160">
        <v>-3.1520000000000001</v>
      </c>
      <c r="L253" s="158"/>
      <c r="M253" s="158"/>
      <c r="N253" s="158"/>
      <c r="O253" s="158"/>
      <c r="P253" s="158"/>
      <c r="Q253" s="158"/>
      <c r="R253" s="161"/>
      <c r="T253" s="162"/>
      <c r="U253" s="158"/>
      <c r="V253" s="158"/>
      <c r="W253" s="158"/>
      <c r="X253" s="158"/>
      <c r="Y253" s="158"/>
      <c r="Z253" s="158"/>
      <c r="AA253" s="163"/>
      <c r="AT253" s="164" t="s">
        <v>171</v>
      </c>
      <c r="AU253" s="164" t="s">
        <v>122</v>
      </c>
      <c r="AV253" s="11" t="s">
        <v>122</v>
      </c>
      <c r="AW253" s="11" t="s">
        <v>33</v>
      </c>
      <c r="AX253" s="11" t="s">
        <v>77</v>
      </c>
      <c r="AY253" s="164" t="s">
        <v>163</v>
      </c>
    </row>
    <row r="254" spans="2:65" s="11" customFormat="1" ht="16.5" customHeight="1">
      <c r="B254" s="157"/>
      <c r="C254" s="158"/>
      <c r="D254" s="158"/>
      <c r="E254" s="159" t="s">
        <v>5</v>
      </c>
      <c r="F254" s="229" t="s">
        <v>377</v>
      </c>
      <c r="G254" s="230"/>
      <c r="H254" s="230"/>
      <c r="I254" s="230"/>
      <c r="J254" s="158"/>
      <c r="K254" s="160">
        <v>3.75</v>
      </c>
      <c r="L254" s="158"/>
      <c r="M254" s="158"/>
      <c r="N254" s="158"/>
      <c r="O254" s="158"/>
      <c r="P254" s="158"/>
      <c r="Q254" s="158"/>
      <c r="R254" s="161"/>
      <c r="T254" s="162"/>
      <c r="U254" s="158"/>
      <c r="V254" s="158"/>
      <c r="W254" s="158"/>
      <c r="X254" s="158"/>
      <c r="Y254" s="158"/>
      <c r="Z254" s="158"/>
      <c r="AA254" s="163"/>
      <c r="AT254" s="164" t="s">
        <v>171</v>
      </c>
      <c r="AU254" s="164" t="s">
        <v>122</v>
      </c>
      <c r="AV254" s="11" t="s">
        <v>122</v>
      </c>
      <c r="AW254" s="11" t="s">
        <v>33</v>
      </c>
      <c r="AX254" s="11" t="s">
        <v>77</v>
      </c>
      <c r="AY254" s="164" t="s">
        <v>163</v>
      </c>
    </row>
    <row r="255" spans="2:65" s="11" customFormat="1" ht="16.5" customHeight="1">
      <c r="B255" s="157"/>
      <c r="C255" s="158"/>
      <c r="D255" s="158"/>
      <c r="E255" s="159" t="s">
        <v>5</v>
      </c>
      <c r="F255" s="229" t="s">
        <v>378</v>
      </c>
      <c r="G255" s="230"/>
      <c r="H255" s="230"/>
      <c r="I255" s="230"/>
      <c r="J255" s="158"/>
      <c r="K255" s="160">
        <v>7.7359999999999998</v>
      </c>
      <c r="L255" s="158"/>
      <c r="M255" s="158"/>
      <c r="N255" s="158"/>
      <c r="O255" s="158"/>
      <c r="P255" s="158"/>
      <c r="Q255" s="158"/>
      <c r="R255" s="161"/>
      <c r="T255" s="162"/>
      <c r="U255" s="158"/>
      <c r="V255" s="158"/>
      <c r="W255" s="158"/>
      <c r="X255" s="158"/>
      <c r="Y255" s="158"/>
      <c r="Z255" s="158"/>
      <c r="AA255" s="163"/>
      <c r="AT255" s="164" t="s">
        <v>171</v>
      </c>
      <c r="AU255" s="164" t="s">
        <v>122</v>
      </c>
      <c r="AV255" s="11" t="s">
        <v>122</v>
      </c>
      <c r="AW255" s="11" t="s">
        <v>33</v>
      </c>
      <c r="AX255" s="11" t="s">
        <v>77</v>
      </c>
      <c r="AY255" s="164" t="s">
        <v>163</v>
      </c>
    </row>
    <row r="256" spans="2:65" s="11" customFormat="1" ht="16.5" customHeight="1">
      <c r="B256" s="157"/>
      <c r="C256" s="158"/>
      <c r="D256" s="158"/>
      <c r="E256" s="159" t="s">
        <v>5</v>
      </c>
      <c r="F256" s="229" t="s">
        <v>379</v>
      </c>
      <c r="G256" s="230"/>
      <c r="H256" s="230"/>
      <c r="I256" s="230"/>
      <c r="J256" s="158"/>
      <c r="K256" s="160">
        <v>2.94</v>
      </c>
      <c r="L256" s="158"/>
      <c r="M256" s="158"/>
      <c r="N256" s="158"/>
      <c r="O256" s="158"/>
      <c r="P256" s="158"/>
      <c r="Q256" s="158"/>
      <c r="R256" s="161"/>
      <c r="T256" s="162"/>
      <c r="U256" s="158"/>
      <c r="V256" s="158"/>
      <c r="W256" s="158"/>
      <c r="X256" s="158"/>
      <c r="Y256" s="158"/>
      <c r="Z256" s="158"/>
      <c r="AA256" s="163"/>
      <c r="AT256" s="164" t="s">
        <v>171</v>
      </c>
      <c r="AU256" s="164" t="s">
        <v>122</v>
      </c>
      <c r="AV256" s="11" t="s">
        <v>122</v>
      </c>
      <c r="AW256" s="11" t="s">
        <v>33</v>
      </c>
      <c r="AX256" s="11" t="s">
        <v>77</v>
      </c>
      <c r="AY256" s="164" t="s">
        <v>163</v>
      </c>
    </row>
    <row r="257" spans="2:65" s="12" customFormat="1" ht="16.5" customHeight="1">
      <c r="B257" s="165"/>
      <c r="C257" s="166"/>
      <c r="D257" s="166"/>
      <c r="E257" s="167" t="s">
        <v>5</v>
      </c>
      <c r="F257" s="231" t="s">
        <v>177</v>
      </c>
      <c r="G257" s="232"/>
      <c r="H257" s="232"/>
      <c r="I257" s="232"/>
      <c r="J257" s="166"/>
      <c r="K257" s="168">
        <v>19.734000000000002</v>
      </c>
      <c r="L257" s="166"/>
      <c r="M257" s="166"/>
      <c r="N257" s="166"/>
      <c r="O257" s="166"/>
      <c r="P257" s="166"/>
      <c r="Q257" s="166"/>
      <c r="R257" s="169"/>
      <c r="T257" s="170"/>
      <c r="U257" s="166"/>
      <c r="V257" s="166"/>
      <c r="W257" s="166"/>
      <c r="X257" s="166"/>
      <c r="Y257" s="166"/>
      <c r="Z257" s="166"/>
      <c r="AA257" s="171"/>
      <c r="AT257" s="172" t="s">
        <v>171</v>
      </c>
      <c r="AU257" s="172" t="s">
        <v>122</v>
      </c>
      <c r="AV257" s="12" t="s">
        <v>168</v>
      </c>
      <c r="AW257" s="12" t="s">
        <v>33</v>
      </c>
      <c r="AX257" s="12" t="s">
        <v>85</v>
      </c>
      <c r="AY257" s="172" t="s">
        <v>163</v>
      </c>
    </row>
    <row r="258" spans="2:65" s="1" customFormat="1" ht="25.5" customHeight="1">
      <c r="B258" s="140"/>
      <c r="C258" s="141" t="s">
        <v>317</v>
      </c>
      <c r="D258" s="141" t="s">
        <v>164</v>
      </c>
      <c r="E258" s="142" t="s">
        <v>380</v>
      </c>
      <c r="F258" s="225" t="s">
        <v>381</v>
      </c>
      <c r="G258" s="225"/>
      <c r="H258" s="225"/>
      <c r="I258" s="225"/>
      <c r="J258" s="143" t="s">
        <v>186</v>
      </c>
      <c r="K258" s="144">
        <v>39.468000000000004</v>
      </c>
      <c r="L258" s="226"/>
      <c r="M258" s="226"/>
      <c r="N258" s="226">
        <f>ROUND(L258*K258,2)</f>
        <v>0</v>
      </c>
      <c r="O258" s="226"/>
      <c r="P258" s="226"/>
      <c r="Q258" s="226"/>
      <c r="R258" s="145"/>
      <c r="T258" s="146" t="s">
        <v>5</v>
      </c>
      <c r="U258" s="43" t="s">
        <v>42</v>
      </c>
      <c r="V258" s="147">
        <v>0.15</v>
      </c>
      <c r="W258" s="147">
        <f>V258*K258</f>
        <v>5.9202000000000004</v>
      </c>
      <c r="X258" s="147">
        <v>2.0000000000000001E-4</v>
      </c>
      <c r="Y258" s="147">
        <f>X258*K258</f>
        <v>7.8936000000000006E-3</v>
      </c>
      <c r="Z258" s="147">
        <v>0</v>
      </c>
      <c r="AA258" s="148">
        <f>Z258*K258</f>
        <v>0</v>
      </c>
      <c r="AR258" s="21" t="s">
        <v>253</v>
      </c>
      <c r="AT258" s="21" t="s">
        <v>164</v>
      </c>
      <c r="AU258" s="21" t="s">
        <v>122</v>
      </c>
      <c r="AY258" s="21" t="s">
        <v>163</v>
      </c>
      <c r="BE258" s="149">
        <f>IF(U258="základní",N258,0)</f>
        <v>0</v>
      </c>
      <c r="BF258" s="149">
        <f>IF(U258="snížená",N258,0)</f>
        <v>0</v>
      </c>
      <c r="BG258" s="149">
        <f>IF(U258="zákl. přenesená",N258,0)</f>
        <v>0</v>
      </c>
      <c r="BH258" s="149">
        <f>IF(U258="sníž. přenesená",N258,0)</f>
        <v>0</v>
      </c>
      <c r="BI258" s="149">
        <f>IF(U258="nulová",N258,0)</f>
        <v>0</v>
      </c>
      <c r="BJ258" s="21" t="s">
        <v>85</v>
      </c>
      <c r="BK258" s="149">
        <f>ROUND(L258*K258,2)</f>
        <v>0</v>
      </c>
      <c r="BL258" s="21" t="s">
        <v>253</v>
      </c>
      <c r="BM258" s="21" t="s">
        <v>382</v>
      </c>
    </row>
    <row r="259" spans="2:65" s="10" customFormat="1" ht="16.5" customHeight="1">
      <c r="B259" s="150"/>
      <c r="C259" s="151"/>
      <c r="D259" s="151"/>
      <c r="E259" s="152" t="s">
        <v>5</v>
      </c>
      <c r="F259" s="227" t="s">
        <v>383</v>
      </c>
      <c r="G259" s="228"/>
      <c r="H259" s="228"/>
      <c r="I259" s="228"/>
      <c r="J259" s="151"/>
      <c r="K259" s="152" t="s">
        <v>5</v>
      </c>
      <c r="L259" s="151"/>
      <c r="M259" s="151"/>
      <c r="N259" s="151"/>
      <c r="O259" s="151"/>
      <c r="P259" s="151"/>
      <c r="Q259" s="151"/>
      <c r="R259" s="153"/>
      <c r="T259" s="154"/>
      <c r="U259" s="151"/>
      <c r="V259" s="151"/>
      <c r="W259" s="151"/>
      <c r="X259" s="151"/>
      <c r="Y259" s="151"/>
      <c r="Z259" s="151"/>
      <c r="AA259" s="155"/>
      <c r="AT259" s="156" t="s">
        <v>171</v>
      </c>
      <c r="AU259" s="156" t="s">
        <v>122</v>
      </c>
      <c r="AV259" s="10" t="s">
        <v>85</v>
      </c>
      <c r="AW259" s="10" t="s">
        <v>33</v>
      </c>
      <c r="AX259" s="10" t="s">
        <v>77</v>
      </c>
      <c r="AY259" s="156" t="s">
        <v>163</v>
      </c>
    </row>
    <row r="260" spans="2:65" s="11" customFormat="1" ht="16.5" customHeight="1">
      <c r="B260" s="157"/>
      <c r="C260" s="158"/>
      <c r="D260" s="158"/>
      <c r="E260" s="159" t="s">
        <v>5</v>
      </c>
      <c r="F260" s="229" t="s">
        <v>384</v>
      </c>
      <c r="G260" s="230"/>
      <c r="H260" s="230"/>
      <c r="I260" s="230"/>
      <c r="J260" s="158"/>
      <c r="K260" s="160">
        <v>39.468000000000004</v>
      </c>
      <c r="L260" s="158"/>
      <c r="M260" s="158"/>
      <c r="N260" s="158"/>
      <c r="O260" s="158"/>
      <c r="P260" s="158"/>
      <c r="Q260" s="158"/>
      <c r="R260" s="161"/>
      <c r="T260" s="162"/>
      <c r="U260" s="158"/>
      <c r="V260" s="158"/>
      <c r="W260" s="158"/>
      <c r="X260" s="158"/>
      <c r="Y260" s="158"/>
      <c r="Z260" s="158"/>
      <c r="AA260" s="163"/>
      <c r="AT260" s="164" t="s">
        <v>171</v>
      </c>
      <c r="AU260" s="164" t="s">
        <v>122</v>
      </c>
      <c r="AV260" s="11" t="s">
        <v>122</v>
      </c>
      <c r="AW260" s="11" t="s">
        <v>33</v>
      </c>
      <c r="AX260" s="11" t="s">
        <v>77</v>
      </c>
      <c r="AY260" s="164" t="s">
        <v>163</v>
      </c>
    </row>
    <row r="261" spans="2:65" s="12" customFormat="1" ht="16.5" customHeight="1">
      <c r="B261" s="165"/>
      <c r="C261" s="166"/>
      <c r="D261" s="166"/>
      <c r="E261" s="167" t="s">
        <v>5</v>
      </c>
      <c r="F261" s="231" t="s">
        <v>177</v>
      </c>
      <c r="G261" s="232"/>
      <c r="H261" s="232"/>
      <c r="I261" s="232"/>
      <c r="J261" s="166"/>
      <c r="K261" s="168">
        <v>39.468000000000004</v>
      </c>
      <c r="L261" s="166"/>
      <c r="M261" s="166"/>
      <c r="N261" s="166"/>
      <c r="O261" s="166"/>
      <c r="P261" s="166"/>
      <c r="Q261" s="166"/>
      <c r="R261" s="169"/>
      <c r="T261" s="170"/>
      <c r="U261" s="166"/>
      <c r="V261" s="166"/>
      <c r="W261" s="166"/>
      <c r="X261" s="166"/>
      <c r="Y261" s="166"/>
      <c r="Z261" s="166"/>
      <c r="AA261" s="171"/>
      <c r="AT261" s="172" t="s">
        <v>171</v>
      </c>
      <c r="AU261" s="172" t="s">
        <v>122</v>
      </c>
      <c r="AV261" s="12" t="s">
        <v>168</v>
      </c>
      <c r="AW261" s="12" t="s">
        <v>33</v>
      </c>
      <c r="AX261" s="12" t="s">
        <v>85</v>
      </c>
      <c r="AY261" s="172" t="s">
        <v>163</v>
      </c>
    </row>
    <row r="262" spans="2:65" s="1" customFormat="1" ht="25.5" customHeight="1">
      <c r="B262" s="140"/>
      <c r="C262" s="141" t="s">
        <v>385</v>
      </c>
      <c r="D262" s="141" t="s">
        <v>164</v>
      </c>
      <c r="E262" s="142" t="s">
        <v>386</v>
      </c>
      <c r="F262" s="225" t="s">
        <v>387</v>
      </c>
      <c r="G262" s="225"/>
      <c r="H262" s="225"/>
      <c r="I262" s="225"/>
      <c r="J262" s="143" t="s">
        <v>186</v>
      </c>
      <c r="K262" s="144">
        <v>7.42</v>
      </c>
      <c r="L262" s="226"/>
      <c r="M262" s="226"/>
      <c r="N262" s="226">
        <f>ROUND(L262*K262,2)</f>
        <v>0</v>
      </c>
      <c r="O262" s="226"/>
      <c r="P262" s="226"/>
      <c r="Q262" s="226"/>
      <c r="R262" s="145"/>
      <c r="T262" s="146" t="s">
        <v>5</v>
      </c>
      <c r="U262" s="43" t="s">
        <v>42</v>
      </c>
      <c r="V262" s="147">
        <v>1.242</v>
      </c>
      <c r="W262" s="147">
        <f>V262*K262</f>
        <v>9.2156400000000005</v>
      </c>
      <c r="X262" s="147">
        <v>2.2380000000000001E-2</v>
      </c>
      <c r="Y262" s="147">
        <f>X262*K262</f>
        <v>0.1660596</v>
      </c>
      <c r="Z262" s="147">
        <v>0</v>
      </c>
      <c r="AA262" s="148">
        <f>Z262*K262</f>
        <v>0</v>
      </c>
      <c r="AR262" s="21" t="s">
        <v>253</v>
      </c>
      <c r="AT262" s="21" t="s">
        <v>164</v>
      </c>
      <c r="AU262" s="21" t="s">
        <v>122</v>
      </c>
      <c r="AY262" s="21" t="s">
        <v>163</v>
      </c>
      <c r="BE262" s="149">
        <f>IF(U262="základní",N262,0)</f>
        <v>0</v>
      </c>
      <c r="BF262" s="149">
        <f>IF(U262="snížená",N262,0)</f>
        <v>0</v>
      </c>
      <c r="BG262" s="149">
        <f>IF(U262="zákl. přenesená",N262,0)</f>
        <v>0</v>
      </c>
      <c r="BH262" s="149">
        <f>IF(U262="sníž. přenesená",N262,0)</f>
        <v>0</v>
      </c>
      <c r="BI262" s="149">
        <f>IF(U262="nulová",N262,0)</f>
        <v>0</v>
      </c>
      <c r="BJ262" s="21" t="s">
        <v>85</v>
      </c>
      <c r="BK262" s="149">
        <f>ROUND(L262*K262,2)</f>
        <v>0</v>
      </c>
      <c r="BL262" s="21" t="s">
        <v>253</v>
      </c>
      <c r="BM262" s="21" t="s">
        <v>388</v>
      </c>
    </row>
    <row r="263" spans="2:65" s="10" customFormat="1" ht="16.5" customHeight="1">
      <c r="B263" s="150"/>
      <c r="C263" s="151"/>
      <c r="D263" s="151"/>
      <c r="E263" s="152" t="s">
        <v>5</v>
      </c>
      <c r="F263" s="227" t="s">
        <v>389</v>
      </c>
      <c r="G263" s="228"/>
      <c r="H263" s="228"/>
      <c r="I263" s="228"/>
      <c r="J263" s="151"/>
      <c r="K263" s="152" t="s">
        <v>5</v>
      </c>
      <c r="L263" s="151"/>
      <c r="M263" s="151"/>
      <c r="N263" s="151"/>
      <c r="O263" s="151"/>
      <c r="P263" s="151"/>
      <c r="Q263" s="151"/>
      <c r="R263" s="153"/>
      <c r="T263" s="154"/>
      <c r="U263" s="151"/>
      <c r="V263" s="151"/>
      <c r="W263" s="151"/>
      <c r="X263" s="151"/>
      <c r="Y263" s="151"/>
      <c r="Z263" s="151"/>
      <c r="AA263" s="155"/>
      <c r="AT263" s="156" t="s">
        <v>171</v>
      </c>
      <c r="AU263" s="156" t="s">
        <v>122</v>
      </c>
      <c r="AV263" s="10" t="s">
        <v>85</v>
      </c>
      <c r="AW263" s="10" t="s">
        <v>33</v>
      </c>
      <c r="AX263" s="10" t="s">
        <v>77</v>
      </c>
      <c r="AY263" s="156" t="s">
        <v>163</v>
      </c>
    </row>
    <row r="264" spans="2:65" s="11" customFormat="1" ht="16.5" customHeight="1">
      <c r="B264" s="157"/>
      <c r="C264" s="158"/>
      <c r="D264" s="158"/>
      <c r="E264" s="159" t="s">
        <v>5</v>
      </c>
      <c r="F264" s="229" t="s">
        <v>390</v>
      </c>
      <c r="G264" s="230"/>
      <c r="H264" s="230"/>
      <c r="I264" s="230"/>
      <c r="J264" s="158"/>
      <c r="K264" s="160">
        <v>7.42</v>
      </c>
      <c r="L264" s="158"/>
      <c r="M264" s="158"/>
      <c r="N264" s="158"/>
      <c r="O264" s="158"/>
      <c r="P264" s="158"/>
      <c r="Q264" s="158"/>
      <c r="R264" s="161"/>
      <c r="T264" s="162"/>
      <c r="U264" s="158"/>
      <c r="V264" s="158"/>
      <c r="W264" s="158"/>
      <c r="X264" s="158"/>
      <c r="Y264" s="158"/>
      <c r="Z264" s="158"/>
      <c r="AA264" s="163"/>
      <c r="AT264" s="164" t="s">
        <v>171</v>
      </c>
      <c r="AU264" s="164" t="s">
        <v>122</v>
      </c>
      <c r="AV264" s="11" t="s">
        <v>122</v>
      </c>
      <c r="AW264" s="11" t="s">
        <v>33</v>
      </c>
      <c r="AX264" s="11" t="s">
        <v>77</v>
      </c>
      <c r="AY264" s="164" t="s">
        <v>163</v>
      </c>
    </row>
    <row r="265" spans="2:65" s="12" customFormat="1" ht="16.5" customHeight="1">
      <c r="B265" s="165"/>
      <c r="C265" s="166"/>
      <c r="D265" s="166"/>
      <c r="E265" s="167" t="s">
        <v>5</v>
      </c>
      <c r="F265" s="231" t="s">
        <v>177</v>
      </c>
      <c r="G265" s="232"/>
      <c r="H265" s="232"/>
      <c r="I265" s="232"/>
      <c r="J265" s="166"/>
      <c r="K265" s="168">
        <v>7.42</v>
      </c>
      <c r="L265" s="166"/>
      <c r="M265" s="166"/>
      <c r="N265" s="166"/>
      <c r="O265" s="166"/>
      <c r="P265" s="166"/>
      <c r="Q265" s="166"/>
      <c r="R265" s="169"/>
      <c r="T265" s="170"/>
      <c r="U265" s="166"/>
      <c r="V265" s="166"/>
      <c r="W265" s="166"/>
      <c r="X265" s="166"/>
      <c r="Y265" s="166"/>
      <c r="Z265" s="166"/>
      <c r="AA265" s="171"/>
      <c r="AT265" s="172" t="s">
        <v>171</v>
      </c>
      <c r="AU265" s="172" t="s">
        <v>122</v>
      </c>
      <c r="AV265" s="12" t="s">
        <v>168</v>
      </c>
      <c r="AW265" s="12" t="s">
        <v>33</v>
      </c>
      <c r="AX265" s="12" t="s">
        <v>85</v>
      </c>
      <c r="AY265" s="172" t="s">
        <v>163</v>
      </c>
    </row>
    <row r="266" spans="2:65" s="1" customFormat="1" ht="25.5" customHeight="1">
      <c r="B266" s="140"/>
      <c r="C266" s="141" t="s">
        <v>391</v>
      </c>
      <c r="D266" s="141" t="s">
        <v>164</v>
      </c>
      <c r="E266" s="142" t="s">
        <v>392</v>
      </c>
      <c r="F266" s="225" t="s">
        <v>393</v>
      </c>
      <c r="G266" s="225"/>
      <c r="H266" s="225"/>
      <c r="I266" s="225"/>
      <c r="J266" s="143" t="s">
        <v>186</v>
      </c>
      <c r="K266" s="144">
        <v>7.42</v>
      </c>
      <c r="L266" s="226"/>
      <c r="M266" s="226"/>
      <c r="N266" s="226">
        <f>ROUND(L266*K266,2)</f>
        <v>0</v>
      </c>
      <c r="O266" s="226"/>
      <c r="P266" s="226"/>
      <c r="Q266" s="226"/>
      <c r="R266" s="145"/>
      <c r="T266" s="146" t="s">
        <v>5</v>
      </c>
      <c r="U266" s="43" t="s">
        <v>42</v>
      </c>
      <c r="V266" s="147">
        <v>0.11</v>
      </c>
      <c r="W266" s="147">
        <f>V266*K266</f>
        <v>0.81620000000000004</v>
      </c>
      <c r="X266" s="147">
        <v>0</v>
      </c>
      <c r="Y266" s="147">
        <f>X266*K266</f>
        <v>0</v>
      </c>
      <c r="Z266" s="147">
        <v>0</v>
      </c>
      <c r="AA266" s="148">
        <f>Z266*K266</f>
        <v>0</v>
      </c>
      <c r="AR266" s="21" t="s">
        <v>253</v>
      </c>
      <c r="AT266" s="21" t="s">
        <v>164</v>
      </c>
      <c r="AU266" s="21" t="s">
        <v>122</v>
      </c>
      <c r="AY266" s="21" t="s">
        <v>163</v>
      </c>
      <c r="BE266" s="149">
        <f>IF(U266="základní",N266,0)</f>
        <v>0</v>
      </c>
      <c r="BF266" s="149">
        <f>IF(U266="snížená",N266,0)</f>
        <v>0</v>
      </c>
      <c r="BG266" s="149">
        <f>IF(U266="zákl. přenesená",N266,0)</f>
        <v>0</v>
      </c>
      <c r="BH266" s="149">
        <f>IF(U266="sníž. přenesená",N266,0)</f>
        <v>0</v>
      </c>
      <c r="BI266" s="149">
        <f>IF(U266="nulová",N266,0)</f>
        <v>0</v>
      </c>
      <c r="BJ266" s="21" t="s">
        <v>85</v>
      </c>
      <c r="BK266" s="149">
        <f>ROUND(L266*K266,2)</f>
        <v>0</v>
      </c>
      <c r="BL266" s="21" t="s">
        <v>253</v>
      </c>
      <c r="BM266" s="21" t="s">
        <v>394</v>
      </c>
    </row>
    <row r="267" spans="2:65" s="10" customFormat="1" ht="16.5" customHeight="1">
      <c r="B267" s="150"/>
      <c r="C267" s="151"/>
      <c r="D267" s="151"/>
      <c r="E267" s="152" t="s">
        <v>5</v>
      </c>
      <c r="F267" s="227" t="s">
        <v>389</v>
      </c>
      <c r="G267" s="228"/>
      <c r="H267" s="228"/>
      <c r="I267" s="228"/>
      <c r="J267" s="151"/>
      <c r="K267" s="152" t="s">
        <v>5</v>
      </c>
      <c r="L267" s="151"/>
      <c r="M267" s="151"/>
      <c r="N267" s="151"/>
      <c r="O267" s="151"/>
      <c r="P267" s="151"/>
      <c r="Q267" s="151"/>
      <c r="R267" s="153"/>
      <c r="T267" s="154"/>
      <c r="U267" s="151"/>
      <c r="V267" s="151"/>
      <c r="W267" s="151"/>
      <c r="X267" s="151"/>
      <c r="Y267" s="151"/>
      <c r="Z267" s="151"/>
      <c r="AA267" s="155"/>
      <c r="AT267" s="156" t="s">
        <v>171</v>
      </c>
      <c r="AU267" s="156" t="s">
        <v>122</v>
      </c>
      <c r="AV267" s="10" t="s">
        <v>85</v>
      </c>
      <c r="AW267" s="10" t="s">
        <v>33</v>
      </c>
      <c r="AX267" s="10" t="s">
        <v>77</v>
      </c>
      <c r="AY267" s="156" t="s">
        <v>163</v>
      </c>
    </row>
    <row r="268" spans="2:65" s="11" customFormat="1" ht="16.5" customHeight="1">
      <c r="B268" s="157"/>
      <c r="C268" s="158"/>
      <c r="D268" s="158"/>
      <c r="E268" s="159" t="s">
        <v>5</v>
      </c>
      <c r="F268" s="229" t="s">
        <v>390</v>
      </c>
      <c r="G268" s="230"/>
      <c r="H268" s="230"/>
      <c r="I268" s="230"/>
      <c r="J268" s="158"/>
      <c r="K268" s="160">
        <v>7.42</v>
      </c>
      <c r="L268" s="158"/>
      <c r="M268" s="158"/>
      <c r="N268" s="158"/>
      <c r="O268" s="158"/>
      <c r="P268" s="158"/>
      <c r="Q268" s="158"/>
      <c r="R268" s="161"/>
      <c r="T268" s="162"/>
      <c r="U268" s="158"/>
      <c r="V268" s="158"/>
      <c r="W268" s="158"/>
      <c r="X268" s="158"/>
      <c r="Y268" s="158"/>
      <c r="Z268" s="158"/>
      <c r="AA268" s="163"/>
      <c r="AT268" s="164" t="s">
        <v>171</v>
      </c>
      <c r="AU268" s="164" t="s">
        <v>122</v>
      </c>
      <c r="AV268" s="11" t="s">
        <v>122</v>
      </c>
      <c r="AW268" s="11" t="s">
        <v>33</v>
      </c>
      <c r="AX268" s="11" t="s">
        <v>77</v>
      </c>
      <c r="AY268" s="164" t="s">
        <v>163</v>
      </c>
    </row>
    <row r="269" spans="2:65" s="12" customFormat="1" ht="16.5" customHeight="1">
      <c r="B269" s="165"/>
      <c r="C269" s="166"/>
      <c r="D269" s="166"/>
      <c r="E269" s="167" t="s">
        <v>5</v>
      </c>
      <c r="F269" s="231" t="s">
        <v>177</v>
      </c>
      <c r="G269" s="232"/>
      <c r="H269" s="232"/>
      <c r="I269" s="232"/>
      <c r="J269" s="166"/>
      <c r="K269" s="168">
        <v>7.42</v>
      </c>
      <c r="L269" s="166"/>
      <c r="M269" s="166"/>
      <c r="N269" s="166"/>
      <c r="O269" s="166"/>
      <c r="P269" s="166"/>
      <c r="Q269" s="166"/>
      <c r="R269" s="169"/>
      <c r="T269" s="170"/>
      <c r="U269" s="166"/>
      <c r="V269" s="166"/>
      <c r="W269" s="166"/>
      <c r="X269" s="166"/>
      <c r="Y269" s="166"/>
      <c r="Z269" s="166"/>
      <c r="AA269" s="171"/>
      <c r="AT269" s="172" t="s">
        <v>171</v>
      </c>
      <c r="AU269" s="172" t="s">
        <v>122</v>
      </c>
      <c r="AV269" s="12" t="s">
        <v>168</v>
      </c>
      <c r="AW269" s="12" t="s">
        <v>33</v>
      </c>
      <c r="AX269" s="12" t="s">
        <v>85</v>
      </c>
      <c r="AY269" s="172" t="s">
        <v>163</v>
      </c>
    </row>
    <row r="270" spans="2:65" s="1" customFormat="1" ht="25.5" customHeight="1">
      <c r="B270" s="140"/>
      <c r="C270" s="173" t="s">
        <v>395</v>
      </c>
      <c r="D270" s="173" t="s">
        <v>178</v>
      </c>
      <c r="E270" s="174" t="s">
        <v>396</v>
      </c>
      <c r="F270" s="245" t="s">
        <v>397</v>
      </c>
      <c r="G270" s="245"/>
      <c r="H270" s="245"/>
      <c r="I270" s="245"/>
      <c r="J270" s="175" t="s">
        <v>186</v>
      </c>
      <c r="K270" s="176">
        <v>7.5679999999999996</v>
      </c>
      <c r="L270" s="246"/>
      <c r="M270" s="246"/>
      <c r="N270" s="246">
        <f>ROUND(L270*K270,2)</f>
        <v>0</v>
      </c>
      <c r="O270" s="226"/>
      <c r="P270" s="226"/>
      <c r="Q270" s="226"/>
      <c r="R270" s="145"/>
      <c r="T270" s="146" t="s">
        <v>5</v>
      </c>
      <c r="U270" s="43" t="s">
        <v>42</v>
      </c>
      <c r="V270" s="147">
        <v>0</v>
      </c>
      <c r="W270" s="147">
        <f>V270*K270</f>
        <v>0</v>
      </c>
      <c r="X270" s="147">
        <v>3.0000000000000001E-3</v>
      </c>
      <c r="Y270" s="147">
        <f>X270*K270</f>
        <v>2.2703999999999998E-2</v>
      </c>
      <c r="Z270" s="147">
        <v>0</v>
      </c>
      <c r="AA270" s="148">
        <f>Z270*K270</f>
        <v>0</v>
      </c>
      <c r="AR270" s="21" t="s">
        <v>339</v>
      </c>
      <c r="AT270" s="21" t="s">
        <v>178</v>
      </c>
      <c r="AU270" s="21" t="s">
        <v>122</v>
      </c>
      <c r="AY270" s="21" t="s">
        <v>163</v>
      </c>
      <c r="BE270" s="149">
        <f>IF(U270="základní",N270,0)</f>
        <v>0</v>
      </c>
      <c r="BF270" s="149">
        <f>IF(U270="snížená",N270,0)</f>
        <v>0</v>
      </c>
      <c r="BG270" s="149">
        <f>IF(U270="zákl. přenesená",N270,0)</f>
        <v>0</v>
      </c>
      <c r="BH270" s="149">
        <f>IF(U270="sníž. přenesená",N270,0)</f>
        <v>0</v>
      </c>
      <c r="BI270" s="149">
        <f>IF(U270="nulová",N270,0)</f>
        <v>0</v>
      </c>
      <c r="BJ270" s="21" t="s">
        <v>85</v>
      </c>
      <c r="BK270" s="149">
        <f>ROUND(L270*K270,2)</f>
        <v>0</v>
      </c>
      <c r="BL270" s="21" t="s">
        <v>253</v>
      </c>
      <c r="BM270" s="21" t="s">
        <v>398</v>
      </c>
    </row>
    <row r="271" spans="2:65" s="1" customFormat="1" ht="25.5" customHeight="1">
      <c r="B271" s="140"/>
      <c r="C271" s="141" t="s">
        <v>399</v>
      </c>
      <c r="D271" s="141" t="s">
        <v>164</v>
      </c>
      <c r="E271" s="142" t="s">
        <v>400</v>
      </c>
      <c r="F271" s="225" t="s">
        <v>401</v>
      </c>
      <c r="G271" s="225"/>
      <c r="H271" s="225"/>
      <c r="I271" s="225"/>
      <c r="J271" s="143" t="s">
        <v>186</v>
      </c>
      <c r="K271" s="144">
        <v>7.42</v>
      </c>
      <c r="L271" s="226"/>
      <c r="M271" s="226"/>
      <c r="N271" s="226">
        <f>ROUND(L271*K271,2)</f>
        <v>0</v>
      </c>
      <c r="O271" s="226"/>
      <c r="P271" s="226"/>
      <c r="Q271" s="226"/>
      <c r="R271" s="145"/>
      <c r="T271" s="146" t="s">
        <v>5</v>
      </c>
      <c r="U271" s="43" t="s">
        <v>42</v>
      </c>
      <c r="V271" s="147">
        <v>0.12</v>
      </c>
      <c r="W271" s="147">
        <f>V271*K271</f>
        <v>0.89039999999999997</v>
      </c>
      <c r="X271" s="147">
        <v>0</v>
      </c>
      <c r="Y271" s="147">
        <f>X271*K271</f>
        <v>0</v>
      </c>
      <c r="Z271" s="147">
        <v>0</v>
      </c>
      <c r="AA271" s="148">
        <f>Z271*K271</f>
        <v>0</v>
      </c>
      <c r="AR271" s="21" t="s">
        <v>253</v>
      </c>
      <c r="AT271" s="21" t="s">
        <v>164</v>
      </c>
      <c r="AU271" s="21" t="s">
        <v>122</v>
      </c>
      <c r="AY271" s="21" t="s">
        <v>163</v>
      </c>
      <c r="BE271" s="149">
        <f>IF(U271="základní",N271,0)</f>
        <v>0</v>
      </c>
      <c r="BF271" s="149">
        <f>IF(U271="snížená",N271,0)</f>
        <v>0</v>
      </c>
      <c r="BG271" s="149">
        <f>IF(U271="zákl. přenesená",N271,0)</f>
        <v>0</v>
      </c>
      <c r="BH271" s="149">
        <f>IF(U271="sníž. přenesená",N271,0)</f>
        <v>0</v>
      </c>
      <c r="BI271" s="149">
        <f>IF(U271="nulová",N271,0)</f>
        <v>0</v>
      </c>
      <c r="BJ271" s="21" t="s">
        <v>85</v>
      </c>
      <c r="BK271" s="149">
        <f>ROUND(L271*K271,2)</f>
        <v>0</v>
      </c>
      <c r="BL271" s="21" t="s">
        <v>253</v>
      </c>
      <c r="BM271" s="21" t="s">
        <v>402</v>
      </c>
    </row>
    <row r="272" spans="2:65" s="1" customFormat="1" ht="38.25" customHeight="1">
      <c r="B272" s="140"/>
      <c r="C272" s="141" t="s">
        <v>403</v>
      </c>
      <c r="D272" s="141" t="s">
        <v>164</v>
      </c>
      <c r="E272" s="142" t="s">
        <v>404</v>
      </c>
      <c r="F272" s="225" t="s">
        <v>405</v>
      </c>
      <c r="G272" s="225"/>
      <c r="H272" s="225"/>
      <c r="I272" s="225"/>
      <c r="J272" s="143" t="s">
        <v>186</v>
      </c>
      <c r="K272" s="144">
        <v>71.739999999999995</v>
      </c>
      <c r="L272" s="226"/>
      <c r="M272" s="226"/>
      <c r="N272" s="226">
        <f>ROUND(L272*K272,2)</f>
        <v>0</v>
      </c>
      <c r="O272" s="226"/>
      <c r="P272" s="226"/>
      <c r="Q272" s="226"/>
      <c r="R272" s="145"/>
      <c r="T272" s="146" t="s">
        <v>5</v>
      </c>
      <c r="U272" s="43" t="s">
        <v>42</v>
      </c>
      <c r="V272" s="147">
        <v>0.54800000000000004</v>
      </c>
      <c r="W272" s="147">
        <f>V272*K272</f>
        <v>39.313519999999997</v>
      </c>
      <c r="X272" s="147">
        <v>1.39E-3</v>
      </c>
      <c r="Y272" s="147">
        <f>X272*K272</f>
        <v>9.9718599999999991E-2</v>
      </c>
      <c r="Z272" s="147">
        <v>0</v>
      </c>
      <c r="AA272" s="148">
        <f>Z272*K272</f>
        <v>0</v>
      </c>
      <c r="AR272" s="21" t="s">
        <v>253</v>
      </c>
      <c r="AT272" s="21" t="s">
        <v>164</v>
      </c>
      <c r="AU272" s="21" t="s">
        <v>122</v>
      </c>
      <c r="AY272" s="21" t="s">
        <v>163</v>
      </c>
      <c r="BE272" s="149">
        <f>IF(U272="základní",N272,0)</f>
        <v>0</v>
      </c>
      <c r="BF272" s="149">
        <f>IF(U272="snížená",N272,0)</f>
        <v>0</v>
      </c>
      <c r="BG272" s="149">
        <f>IF(U272="zákl. přenesená",N272,0)</f>
        <v>0</v>
      </c>
      <c r="BH272" s="149">
        <f>IF(U272="sníž. přenesená",N272,0)</f>
        <v>0</v>
      </c>
      <c r="BI272" s="149">
        <f>IF(U272="nulová",N272,0)</f>
        <v>0</v>
      </c>
      <c r="BJ272" s="21" t="s">
        <v>85</v>
      </c>
      <c r="BK272" s="149">
        <f>ROUND(L272*K272,2)</f>
        <v>0</v>
      </c>
      <c r="BL272" s="21" t="s">
        <v>253</v>
      </c>
      <c r="BM272" s="21" t="s">
        <v>406</v>
      </c>
    </row>
    <row r="273" spans="2:65" s="10" customFormat="1" ht="16.5" customHeight="1">
      <c r="B273" s="150"/>
      <c r="C273" s="151"/>
      <c r="D273" s="151"/>
      <c r="E273" s="152" t="s">
        <v>5</v>
      </c>
      <c r="F273" s="227" t="s">
        <v>407</v>
      </c>
      <c r="G273" s="228"/>
      <c r="H273" s="228"/>
      <c r="I273" s="228"/>
      <c r="J273" s="151"/>
      <c r="K273" s="152" t="s">
        <v>5</v>
      </c>
      <c r="L273" s="151"/>
      <c r="M273" s="151"/>
      <c r="N273" s="151"/>
      <c r="O273" s="151"/>
      <c r="P273" s="151"/>
      <c r="Q273" s="151"/>
      <c r="R273" s="153"/>
      <c r="T273" s="154"/>
      <c r="U273" s="151"/>
      <c r="V273" s="151"/>
      <c r="W273" s="151"/>
      <c r="X273" s="151"/>
      <c r="Y273" s="151"/>
      <c r="Z273" s="151"/>
      <c r="AA273" s="155"/>
      <c r="AT273" s="156" t="s">
        <v>171</v>
      </c>
      <c r="AU273" s="156" t="s">
        <v>122</v>
      </c>
      <c r="AV273" s="10" t="s">
        <v>85</v>
      </c>
      <c r="AW273" s="10" t="s">
        <v>33</v>
      </c>
      <c r="AX273" s="10" t="s">
        <v>77</v>
      </c>
      <c r="AY273" s="156" t="s">
        <v>163</v>
      </c>
    </row>
    <row r="274" spans="2:65" s="11" customFormat="1" ht="16.5" customHeight="1">
      <c r="B274" s="157"/>
      <c r="C274" s="158"/>
      <c r="D274" s="158"/>
      <c r="E274" s="159" t="s">
        <v>5</v>
      </c>
      <c r="F274" s="229" t="s">
        <v>408</v>
      </c>
      <c r="G274" s="230"/>
      <c r="H274" s="230"/>
      <c r="I274" s="230"/>
      <c r="J274" s="158"/>
      <c r="K274" s="160">
        <v>71.739999999999995</v>
      </c>
      <c r="L274" s="158"/>
      <c r="M274" s="158"/>
      <c r="N274" s="158"/>
      <c r="O274" s="158"/>
      <c r="P274" s="158"/>
      <c r="Q274" s="158"/>
      <c r="R274" s="161"/>
      <c r="T274" s="162"/>
      <c r="U274" s="158"/>
      <c r="V274" s="158"/>
      <c r="W274" s="158"/>
      <c r="X274" s="158"/>
      <c r="Y274" s="158"/>
      <c r="Z274" s="158"/>
      <c r="AA274" s="163"/>
      <c r="AT274" s="164" t="s">
        <v>171</v>
      </c>
      <c r="AU274" s="164" t="s">
        <v>122</v>
      </c>
      <c r="AV274" s="11" t="s">
        <v>122</v>
      </c>
      <c r="AW274" s="11" t="s">
        <v>33</v>
      </c>
      <c r="AX274" s="11" t="s">
        <v>77</v>
      </c>
      <c r="AY274" s="164" t="s">
        <v>163</v>
      </c>
    </row>
    <row r="275" spans="2:65" s="12" customFormat="1" ht="16.5" customHeight="1">
      <c r="B275" s="165"/>
      <c r="C275" s="166"/>
      <c r="D275" s="166"/>
      <c r="E275" s="167" t="s">
        <v>5</v>
      </c>
      <c r="F275" s="231" t="s">
        <v>177</v>
      </c>
      <c r="G275" s="232"/>
      <c r="H275" s="232"/>
      <c r="I275" s="232"/>
      <c r="J275" s="166"/>
      <c r="K275" s="168">
        <v>71.739999999999995</v>
      </c>
      <c r="L275" s="166"/>
      <c r="M275" s="166"/>
      <c r="N275" s="166"/>
      <c r="O275" s="166"/>
      <c r="P275" s="166"/>
      <c r="Q275" s="166"/>
      <c r="R275" s="169"/>
      <c r="T275" s="170"/>
      <c r="U275" s="166"/>
      <c r="V275" s="166"/>
      <c r="W275" s="166"/>
      <c r="X275" s="166"/>
      <c r="Y275" s="166"/>
      <c r="Z275" s="166"/>
      <c r="AA275" s="171"/>
      <c r="AT275" s="172" t="s">
        <v>171</v>
      </c>
      <c r="AU275" s="172" t="s">
        <v>122</v>
      </c>
      <c r="AV275" s="12" t="s">
        <v>168</v>
      </c>
      <c r="AW275" s="12" t="s">
        <v>33</v>
      </c>
      <c r="AX275" s="12" t="s">
        <v>85</v>
      </c>
      <c r="AY275" s="172" t="s">
        <v>163</v>
      </c>
    </row>
    <row r="276" spans="2:65" s="1" customFormat="1" ht="38.25" customHeight="1">
      <c r="B276" s="140"/>
      <c r="C276" s="173" t="s">
        <v>409</v>
      </c>
      <c r="D276" s="173" t="s">
        <v>178</v>
      </c>
      <c r="E276" s="174" t="s">
        <v>410</v>
      </c>
      <c r="F276" s="245" t="s">
        <v>411</v>
      </c>
      <c r="G276" s="245"/>
      <c r="H276" s="245"/>
      <c r="I276" s="245"/>
      <c r="J276" s="175" t="s">
        <v>186</v>
      </c>
      <c r="K276" s="176">
        <v>75.326999999999998</v>
      </c>
      <c r="L276" s="246"/>
      <c r="M276" s="246"/>
      <c r="N276" s="246">
        <f>ROUND(L276*K276,2)</f>
        <v>0</v>
      </c>
      <c r="O276" s="226"/>
      <c r="P276" s="226"/>
      <c r="Q276" s="226"/>
      <c r="R276" s="145"/>
      <c r="T276" s="146" t="s">
        <v>5</v>
      </c>
      <c r="U276" s="43" t="s">
        <v>42</v>
      </c>
      <c r="V276" s="147">
        <v>0</v>
      </c>
      <c r="W276" s="147">
        <f>V276*K276</f>
        <v>0</v>
      </c>
      <c r="X276" s="147">
        <v>8.0000000000000002E-3</v>
      </c>
      <c r="Y276" s="147">
        <f>X276*K276</f>
        <v>0.60261600000000004</v>
      </c>
      <c r="Z276" s="147">
        <v>0</v>
      </c>
      <c r="AA276" s="148">
        <f>Z276*K276</f>
        <v>0</v>
      </c>
      <c r="AR276" s="21" t="s">
        <v>339</v>
      </c>
      <c r="AT276" s="21" t="s">
        <v>178</v>
      </c>
      <c r="AU276" s="21" t="s">
        <v>122</v>
      </c>
      <c r="AY276" s="21" t="s">
        <v>163</v>
      </c>
      <c r="BE276" s="149">
        <f>IF(U276="základní",N276,0)</f>
        <v>0</v>
      </c>
      <c r="BF276" s="149">
        <f>IF(U276="snížená",N276,0)</f>
        <v>0</v>
      </c>
      <c r="BG276" s="149">
        <f>IF(U276="zákl. přenesená",N276,0)</f>
        <v>0</v>
      </c>
      <c r="BH276" s="149">
        <f>IF(U276="sníž. přenesená",N276,0)</f>
        <v>0</v>
      </c>
      <c r="BI276" s="149">
        <f>IF(U276="nulová",N276,0)</f>
        <v>0</v>
      </c>
      <c r="BJ276" s="21" t="s">
        <v>85</v>
      </c>
      <c r="BK276" s="149">
        <f>ROUND(L276*K276,2)</f>
        <v>0</v>
      </c>
      <c r="BL276" s="21" t="s">
        <v>253</v>
      </c>
      <c r="BM276" s="21" t="s">
        <v>412</v>
      </c>
    </row>
    <row r="277" spans="2:65" s="1" customFormat="1" ht="38.25" customHeight="1">
      <c r="B277" s="140"/>
      <c r="C277" s="141" t="s">
        <v>413</v>
      </c>
      <c r="D277" s="141" t="s">
        <v>164</v>
      </c>
      <c r="E277" s="142" t="s">
        <v>414</v>
      </c>
      <c r="F277" s="225" t="s">
        <v>415</v>
      </c>
      <c r="G277" s="225"/>
      <c r="H277" s="225"/>
      <c r="I277" s="225"/>
      <c r="J277" s="143" t="s">
        <v>186</v>
      </c>
      <c r="K277" s="144">
        <v>109.37</v>
      </c>
      <c r="L277" s="226"/>
      <c r="M277" s="226"/>
      <c r="N277" s="226">
        <f>ROUND(L277*K277,2)</f>
        <v>0</v>
      </c>
      <c r="O277" s="226"/>
      <c r="P277" s="226"/>
      <c r="Q277" s="226"/>
      <c r="R277" s="145"/>
      <c r="T277" s="146" t="s">
        <v>5</v>
      </c>
      <c r="U277" s="43" t="s">
        <v>42</v>
      </c>
      <c r="V277" s="147">
        <v>0.41599999999999998</v>
      </c>
      <c r="W277" s="147">
        <f>V277*K277</f>
        <v>45.497920000000001</v>
      </c>
      <c r="X277" s="147">
        <v>1.9499999999999999E-3</v>
      </c>
      <c r="Y277" s="147">
        <f>X277*K277</f>
        <v>0.2132715</v>
      </c>
      <c r="Z277" s="147">
        <v>0</v>
      </c>
      <c r="AA277" s="148">
        <f>Z277*K277</f>
        <v>0</v>
      </c>
      <c r="AR277" s="21" t="s">
        <v>253</v>
      </c>
      <c r="AT277" s="21" t="s">
        <v>164</v>
      </c>
      <c r="AU277" s="21" t="s">
        <v>122</v>
      </c>
      <c r="AY277" s="21" t="s">
        <v>163</v>
      </c>
      <c r="BE277" s="149">
        <f>IF(U277="základní",N277,0)</f>
        <v>0</v>
      </c>
      <c r="BF277" s="149">
        <f>IF(U277="snížená",N277,0)</f>
        <v>0</v>
      </c>
      <c r="BG277" s="149">
        <f>IF(U277="zákl. přenesená",N277,0)</f>
        <v>0</v>
      </c>
      <c r="BH277" s="149">
        <f>IF(U277="sníž. přenesená",N277,0)</f>
        <v>0</v>
      </c>
      <c r="BI277" s="149">
        <f>IF(U277="nulová",N277,0)</f>
        <v>0</v>
      </c>
      <c r="BJ277" s="21" t="s">
        <v>85</v>
      </c>
      <c r="BK277" s="149">
        <f>ROUND(L277*K277,2)</f>
        <v>0</v>
      </c>
      <c r="BL277" s="21" t="s">
        <v>253</v>
      </c>
      <c r="BM277" s="21" t="s">
        <v>416</v>
      </c>
    </row>
    <row r="278" spans="2:65" s="1" customFormat="1" ht="25.5" customHeight="1">
      <c r="B278" s="140"/>
      <c r="C278" s="141" t="s">
        <v>417</v>
      </c>
      <c r="D278" s="141" t="s">
        <v>164</v>
      </c>
      <c r="E278" s="142" t="s">
        <v>418</v>
      </c>
      <c r="F278" s="225" t="s">
        <v>419</v>
      </c>
      <c r="G278" s="225"/>
      <c r="H278" s="225"/>
      <c r="I278" s="225"/>
      <c r="J278" s="143" t="s">
        <v>186</v>
      </c>
      <c r="K278" s="144">
        <v>79.941000000000003</v>
      </c>
      <c r="L278" s="226"/>
      <c r="M278" s="226"/>
      <c r="N278" s="226">
        <f>ROUND(L278*K278,2)</f>
        <v>0</v>
      </c>
      <c r="O278" s="226"/>
      <c r="P278" s="226"/>
      <c r="Q278" s="226"/>
      <c r="R278" s="145"/>
      <c r="T278" s="146" t="s">
        <v>5</v>
      </c>
      <c r="U278" s="43" t="s">
        <v>42</v>
      </c>
      <c r="V278" s="147">
        <v>0.3</v>
      </c>
      <c r="W278" s="147">
        <f>V278*K278</f>
        <v>23.982299999999999</v>
      </c>
      <c r="X278" s="147">
        <v>0</v>
      </c>
      <c r="Y278" s="147">
        <f>X278*K278</f>
        <v>0</v>
      </c>
      <c r="Z278" s="147">
        <v>1.0489999999999999E-2</v>
      </c>
      <c r="AA278" s="148">
        <f>Z278*K278</f>
        <v>0.83858108999999992</v>
      </c>
      <c r="AR278" s="21" t="s">
        <v>253</v>
      </c>
      <c r="AT278" s="21" t="s">
        <v>164</v>
      </c>
      <c r="AU278" s="21" t="s">
        <v>122</v>
      </c>
      <c r="AY278" s="21" t="s">
        <v>163</v>
      </c>
      <c r="BE278" s="149">
        <f>IF(U278="základní",N278,0)</f>
        <v>0</v>
      </c>
      <c r="BF278" s="149">
        <f>IF(U278="snížená",N278,0)</f>
        <v>0</v>
      </c>
      <c r="BG278" s="149">
        <f>IF(U278="zákl. přenesená",N278,0)</f>
        <v>0</v>
      </c>
      <c r="BH278" s="149">
        <f>IF(U278="sníž. přenesená",N278,0)</f>
        <v>0</v>
      </c>
      <c r="BI278" s="149">
        <f>IF(U278="nulová",N278,0)</f>
        <v>0</v>
      </c>
      <c r="BJ278" s="21" t="s">
        <v>85</v>
      </c>
      <c r="BK278" s="149">
        <f>ROUND(L278*K278,2)</f>
        <v>0</v>
      </c>
      <c r="BL278" s="21" t="s">
        <v>253</v>
      </c>
      <c r="BM278" s="21" t="s">
        <v>420</v>
      </c>
    </row>
    <row r="279" spans="2:65" s="10" customFormat="1" ht="16.5" customHeight="1">
      <c r="B279" s="150"/>
      <c r="C279" s="151"/>
      <c r="D279" s="151"/>
      <c r="E279" s="152" t="s">
        <v>5</v>
      </c>
      <c r="F279" s="227" t="s">
        <v>297</v>
      </c>
      <c r="G279" s="228"/>
      <c r="H279" s="228"/>
      <c r="I279" s="228"/>
      <c r="J279" s="151"/>
      <c r="K279" s="152" t="s">
        <v>5</v>
      </c>
      <c r="L279" s="151"/>
      <c r="M279" s="151"/>
      <c r="N279" s="151"/>
      <c r="O279" s="151"/>
      <c r="P279" s="151"/>
      <c r="Q279" s="151"/>
      <c r="R279" s="153"/>
      <c r="T279" s="154"/>
      <c r="U279" s="151"/>
      <c r="V279" s="151"/>
      <c r="W279" s="151"/>
      <c r="X279" s="151"/>
      <c r="Y279" s="151"/>
      <c r="Z279" s="151"/>
      <c r="AA279" s="155"/>
      <c r="AT279" s="156" t="s">
        <v>171</v>
      </c>
      <c r="AU279" s="156" t="s">
        <v>122</v>
      </c>
      <c r="AV279" s="10" t="s">
        <v>85</v>
      </c>
      <c r="AW279" s="10" t="s">
        <v>33</v>
      </c>
      <c r="AX279" s="10" t="s">
        <v>77</v>
      </c>
      <c r="AY279" s="156" t="s">
        <v>163</v>
      </c>
    </row>
    <row r="280" spans="2:65" s="11" customFormat="1" ht="16.5" customHeight="1">
      <c r="B280" s="157"/>
      <c r="C280" s="158"/>
      <c r="D280" s="158"/>
      <c r="E280" s="159" t="s">
        <v>5</v>
      </c>
      <c r="F280" s="229" t="s">
        <v>421</v>
      </c>
      <c r="G280" s="230"/>
      <c r="H280" s="230"/>
      <c r="I280" s="230"/>
      <c r="J280" s="158"/>
      <c r="K280" s="160">
        <v>25.885999999999999</v>
      </c>
      <c r="L280" s="158"/>
      <c r="M280" s="158"/>
      <c r="N280" s="158"/>
      <c r="O280" s="158"/>
      <c r="P280" s="158"/>
      <c r="Q280" s="158"/>
      <c r="R280" s="161"/>
      <c r="T280" s="162"/>
      <c r="U280" s="158"/>
      <c r="V280" s="158"/>
      <c r="W280" s="158"/>
      <c r="X280" s="158"/>
      <c r="Y280" s="158"/>
      <c r="Z280" s="158"/>
      <c r="AA280" s="163"/>
      <c r="AT280" s="164" t="s">
        <v>171</v>
      </c>
      <c r="AU280" s="164" t="s">
        <v>122</v>
      </c>
      <c r="AV280" s="11" t="s">
        <v>122</v>
      </c>
      <c r="AW280" s="11" t="s">
        <v>33</v>
      </c>
      <c r="AX280" s="11" t="s">
        <v>77</v>
      </c>
      <c r="AY280" s="164" t="s">
        <v>163</v>
      </c>
    </row>
    <row r="281" spans="2:65" s="10" customFormat="1" ht="16.5" customHeight="1">
      <c r="B281" s="150"/>
      <c r="C281" s="151"/>
      <c r="D281" s="151"/>
      <c r="E281" s="152" t="s">
        <v>5</v>
      </c>
      <c r="F281" s="243" t="s">
        <v>422</v>
      </c>
      <c r="G281" s="244"/>
      <c r="H281" s="244"/>
      <c r="I281" s="244"/>
      <c r="J281" s="151"/>
      <c r="K281" s="152" t="s">
        <v>5</v>
      </c>
      <c r="L281" s="151"/>
      <c r="M281" s="151"/>
      <c r="N281" s="151"/>
      <c r="O281" s="151"/>
      <c r="P281" s="151"/>
      <c r="Q281" s="151"/>
      <c r="R281" s="153"/>
      <c r="T281" s="154"/>
      <c r="U281" s="151"/>
      <c r="V281" s="151"/>
      <c r="W281" s="151"/>
      <c r="X281" s="151"/>
      <c r="Y281" s="151"/>
      <c r="Z281" s="151"/>
      <c r="AA281" s="155"/>
      <c r="AT281" s="156" t="s">
        <v>171</v>
      </c>
      <c r="AU281" s="156" t="s">
        <v>122</v>
      </c>
      <c r="AV281" s="10" t="s">
        <v>85</v>
      </c>
      <c r="AW281" s="10" t="s">
        <v>33</v>
      </c>
      <c r="AX281" s="10" t="s">
        <v>77</v>
      </c>
      <c r="AY281" s="156" t="s">
        <v>163</v>
      </c>
    </row>
    <row r="282" spans="2:65" s="11" customFormat="1" ht="16.5" customHeight="1">
      <c r="B282" s="157"/>
      <c r="C282" s="158"/>
      <c r="D282" s="158"/>
      <c r="E282" s="159" t="s">
        <v>5</v>
      </c>
      <c r="F282" s="229" t="s">
        <v>423</v>
      </c>
      <c r="G282" s="230"/>
      <c r="H282" s="230"/>
      <c r="I282" s="230"/>
      <c r="J282" s="158"/>
      <c r="K282" s="160">
        <v>26.646999999999998</v>
      </c>
      <c r="L282" s="158"/>
      <c r="M282" s="158"/>
      <c r="N282" s="158"/>
      <c r="O282" s="158"/>
      <c r="P282" s="158"/>
      <c r="Q282" s="158"/>
      <c r="R282" s="161"/>
      <c r="T282" s="162"/>
      <c r="U282" s="158"/>
      <c r="V282" s="158"/>
      <c r="W282" s="158"/>
      <c r="X282" s="158"/>
      <c r="Y282" s="158"/>
      <c r="Z282" s="158"/>
      <c r="AA282" s="163"/>
      <c r="AT282" s="164" t="s">
        <v>171</v>
      </c>
      <c r="AU282" s="164" t="s">
        <v>122</v>
      </c>
      <c r="AV282" s="11" t="s">
        <v>122</v>
      </c>
      <c r="AW282" s="11" t="s">
        <v>33</v>
      </c>
      <c r="AX282" s="11" t="s">
        <v>77</v>
      </c>
      <c r="AY282" s="164" t="s">
        <v>163</v>
      </c>
    </row>
    <row r="283" spans="2:65" s="10" customFormat="1" ht="16.5" customHeight="1">
      <c r="B283" s="150"/>
      <c r="C283" s="151"/>
      <c r="D283" s="151"/>
      <c r="E283" s="152" t="s">
        <v>5</v>
      </c>
      <c r="F283" s="243" t="s">
        <v>315</v>
      </c>
      <c r="G283" s="244"/>
      <c r="H283" s="244"/>
      <c r="I283" s="244"/>
      <c r="J283" s="151"/>
      <c r="K283" s="152" t="s">
        <v>5</v>
      </c>
      <c r="L283" s="151"/>
      <c r="M283" s="151"/>
      <c r="N283" s="151"/>
      <c r="O283" s="151"/>
      <c r="P283" s="151"/>
      <c r="Q283" s="151"/>
      <c r="R283" s="153"/>
      <c r="T283" s="154"/>
      <c r="U283" s="151"/>
      <c r="V283" s="151"/>
      <c r="W283" s="151"/>
      <c r="X283" s="151"/>
      <c r="Y283" s="151"/>
      <c r="Z283" s="151"/>
      <c r="AA283" s="155"/>
      <c r="AT283" s="156" t="s">
        <v>171</v>
      </c>
      <c r="AU283" s="156" t="s">
        <v>122</v>
      </c>
      <c r="AV283" s="10" t="s">
        <v>85</v>
      </c>
      <c r="AW283" s="10" t="s">
        <v>33</v>
      </c>
      <c r="AX283" s="10" t="s">
        <v>77</v>
      </c>
      <c r="AY283" s="156" t="s">
        <v>163</v>
      </c>
    </row>
    <row r="284" spans="2:65" s="11" customFormat="1" ht="16.5" customHeight="1">
      <c r="B284" s="157"/>
      <c r="C284" s="158"/>
      <c r="D284" s="158"/>
      <c r="E284" s="159" t="s">
        <v>5</v>
      </c>
      <c r="F284" s="229" t="s">
        <v>424</v>
      </c>
      <c r="G284" s="230"/>
      <c r="H284" s="230"/>
      <c r="I284" s="230"/>
      <c r="J284" s="158"/>
      <c r="K284" s="160">
        <v>9.4700000000000006</v>
      </c>
      <c r="L284" s="158"/>
      <c r="M284" s="158"/>
      <c r="N284" s="158"/>
      <c r="O284" s="158"/>
      <c r="P284" s="158"/>
      <c r="Q284" s="158"/>
      <c r="R284" s="161"/>
      <c r="T284" s="162"/>
      <c r="U284" s="158"/>
      <c r="V284" s="158"/>
      <c r="W284" s="158"/>
      <c r="X284" s="158"/>
      <c r="Y284" s="158"/>
      <c r="Z284" s="158"/>
      <c r="AA284" s="163"/>
      <c r="AT284" s="164" t="s">
        <v>171</v>
      </c>
      <c r="AU284" s="164" t="s">
        <v>122</v>
      </c>
      <c r="AV284" s="11" t="s">
        <v>122</v>
      </c>
      <c r="AW284" s="11" t="s">
        <v>33</v>
      </c>
      <c r="AX284" s="11" t="s">
        <v>77</v>
      </c>
      <c r="AY284" s="164" t="s">
        <v>163</v>
      </c>
    </row>
    <row r="285" spans="2:65" s="10" customFormat="1" ht="16.5" customHeight="1">
      <c r="B285" s="150"/>
      <c r="C285" s="151"/>
      <c r="D285" s="151"/>
      <c r="E285" s="152" t="s">
        <v>5</v>
      </c>
      <c r="F285" s="243" t="s">
        <v>316</v>
      </c>
      <c r="G285" s="244"/>
      <c r="H285" s="244"/>
      <c r="I285" s="244"/>
      <c r="J285" s="151"/>
      <c r="K285" s="152" t="s">
        <v>5</v>
      </c>
      <c r="L285" s="151"/>
      <c r="M285" s="151"/>
      <c r="N285" s="151"/>
      <c r="O285" s="151"/>
      <c r="P285" s="151"/>
      <c r="Q285" s="151"/>
      <c r="R285" s="153"/>
      <c r="T285" s="154"/>
      <c r="U285" s="151"/>
      <c r="V285" s="151"/>
      <c r="W285" s="151"/>
      <c r="X285" s="151"/>
      <c r="Y285" s="151"/>
      <c r="Z285" s="151"/>
      <c r="AA285" s="155"/>
      <c r="AT285" s="156" t="s">
        <v>171</v>
      </c>
      <c r="AU285" s="156" t="s">
        <v>122</v>
      </c>
      <c r="AV285" s="10" t="s">
        <v>85</v>
      </c>
      <c r="AW285" s="10" t="s">
        <v>33</v>
      </c>
      <c r="AX285" s="10" t="s">
        <v>77</v>
      </c>
      <c r="AY285" s="156" t="s">
        <v>163</v>
      </c>
    </row>
    <row r="286" spans="2:65" s="11" customFormat="1" ht="16.5" customHeight="1">
      <c r="B286" s="157"/>
      <c r="C286" s="158"/>
      <c r="D286" s="158"/>
      <c r="E286" s="159" t="s">
        <v>5</v>
      </c>
      <c r="F286" s="229" t="s">
        <v>425</v>
      </c>
      <c r="G286" s="230"/>
      <c r="H286" s="230"/>
      <c r="I286" s="230"/>
      <c r="J286" s="158"/>
      <c r="K286" s="160">
        <v>17.937999999999999</v>
      </c>
      <c r="L286" s="158"/>
      <c r="M286" s="158"/>
      <c r="N286" s="158"/>
      <c r="O286" s="158"/>
      <c r="P286" s="158"/>
      <c r="Q286" s="158"/>
      <c r="R286" s="161"/>
      <c r="T286" s="162"/>
      <c r="U286" s="158"/>
      <c r="V286" s="158"/>
      <c r="W286" s="158"/>
      <c r="X286" s="158"/>
      <c r="Y286" s="158"/>
      <c r="Z286" s="158"/>
      <c r="AA286" s="163"/>
      <c r="AT286" s="164" t="s">
        <v>171</v>
      </c>
      <c r="AU286" s="164" t="s">
        <v>122</v>
      </c>
      <c r="AV286" s="11" t="s">
        <v>122</v>
      </c>
      <c r="AW286" s="11" t="s">
        <v>33</v>
      </c>
      <c r="AX286" s="11" t="s">
        <v>77</v>
      </c>
      <c r="AY286" s="164" t="s">
        <v>163</v>
      </c>
    </row>
    <row r="287" spans="2:65" s="12" customFormat="1" ht="16.5" customHeight="1">
      <c r="B287" s="165"/>
      <c r="C287" s="166"/>
      <c r="D287" s="166"/>
      <c r="E287" s="167" t="s">
        <v>5</v>
      </c>
      <c r="F287" s="231" t="s">
        <v>177</v>
      </c>
      <c r="G287" s="232"/>
      <c r="H287" s="232"/>
      <c r="I287" s="232"/>
      <c r="J287" s="166"/>
      <c r="K287" s="168">
        <v>79.941000000000003</v>
      </c>
      <c r="L287" s="166"/>
      <c r="M287" s="166"/>
      <c r="N287" s="166"/>
      <c r="O287" s="166"/>
      <c r="P287" s="166"/>
      <c r="Q287" s="166"/>
      <c r="R287" s="169"/>
      <c r="T287" s="170"/>
      <c r="U287" s="166"/>
      <c r="V287" s="166"/>
      <c r="W287" s="166"/>
      <c r="X287" s="166"/>
      <c r="Y287" s="166"/>
      <c r="Z287" s="166"/>
      <c r="AA287" s="171"/>
      <c r="AT287" s="172" t="s">
        <v>171</v>
      </c>
      <c r="AU287" s="172" t="s">
        <v>122</v>
      </c>
      <c r="AV287" s="12" t="s">
        <v>168</v>
      </c>
      <c r="AW287" s="12" t="s">
        <v>33</v>
      </c>
      <c r="AX287" s="12" t="s">
        <v>85</v>
      </c>
      <c r="AY287" s="172" t="s">
        <v>163</v>
      </c>
    </row>
    <row r="288" spans="2:65" s="1" customFormat="1" ht="25.5" customHeight="1">
      <c r="B288" s="140"/>
      <c r="C288" s="141" t="s">
        <v>426</v>
      </c>
      <c r="D288" s="141" t="s">
        <v>164</v>
      </c>
      <c r="E288" s="142" t="s">
        <v>427</v>
      </c>
      <c r="F288" s="225" t="s">
        <v>428</v>
      </c>
      <c r="G288" s="225"/>
      <c r="H288" s="225"/>
      <c r="I288" s="225"/>
      <c r="J288" s="143" t="s">
        <v>186</v>
      </c>
      <c r="K288" s="144">
        <v>109.37</v>
      </c>
      <c r="L288" s="226"/>
      <c r="M288" s="226"/>
      <c r="N288" s="226">
        <f>ROUND(L288*K288,2)</f>
        <v>0</v>
      </c>
      <c r="O288" s="226"/>
      <c r="P288" s="226"/>
      <c r="Q288" s="226"/>
      <c r="R288" s="145"/>
      <c r="T288" s="146" t="s">
        <v>5</v>
      </c>
      <c r="U288" s="43" t="s">
        <v>42</v>
      </c>
      <c r="V288" s="147">
        <v>0.26300000000000001</v>
      </c>
      <c r="W288" s="147">
        <f>V288*K288</f>
        <v>28.764310000000002</v>
      </c>
      <c r="X288" s="147">
        <v>0</v>
      </c>
      <c r="Y288" s="147">
        <f>X288*K288</f>
        <v>0</v>
      </c>
      <c r="Z288" s="147">
        <v>1.027E-2</v>
      </c>
      <c r="AA288" s="148">
        <f>Z288*K288</f>
        <v>1.1232299000000001</v>
      </c>
      <c r="AR288" s="21" t="s">
        <v>253</v>
      </c>
      <c r="AT288" s="21" t="s">
        <v>164</v>
      </c>
      <c r="AU288" s="21" t="s">
        <v>122</v>
      </c>
      <c r="AY288" s="21" t="s">
        <v>163</v>
      </c>
      <c r="BE288" s="149">
        <f>IF(U288="základní",N288,0)</f>
        <v>0</v>
      </c>
      <c r="BF288" s="149">
        <f>IF(U288="snížená",N288,0)</f>
        <v>0</v>
      </c>
      <c r="BG288" s="149">
        <f>IF(U288="zákl. přenesená",N288,0)</f>
        <v>0</v>
      </c>
      <c r="BH288" s="149">
        <f>IF(U288="sníž. přenesená",N288,0)</f>
        <v>0</v>
      </c>
      <c r="BI288" s="149">
        <f>IF(U288="nulová",N288,0)</f>
        <v>0</v>
      </c>
      <c r="BJ288" s="21" t="s">
        <v>85</v>
      </c>
      <c r="BK288" s="149">
        <f>ROUND(L288*K288,2)</f>
        <v>0</v>
      </c>
      <c r="BL288" s="21" t="s">
        <v>253</v>
      </c>
      <c r="BM288" s="21" t="s">
        <v>429</v>
      </c>
    </row>
    <row r="289" spans="2:65" s="10" customFormat="1" ht="16.5" customHeight="1">
      <c r="B289" s="150"/>
      <c r="C289" s="151"/>
      <c r="D289" s="151"/>
      <c r="E289" s="152" t="s">
        <v>5</v>
      </c>
      <c r="F289" s="227" t="s">
        <v>430</v>
      </c>
      <c r="G289" s="228"/>
      <c r="H289" s="228"/>
      <c r="I289" s="228"/>
      <c r="J289" s="151"/>
      <c r="K289" s="152" t="s">
        <v>5</v>
      </c>
      <c r="L289" s="151"/>
      <c r="M289" s="151"/>
      <c r="N289" s="151"/>
      <c r="O289" s="151"/>
      <c r="P289" s="151"/>
      <c r="Q289" s="151"/>
      <c r="R289" s="153"/>
      <c r="T289" s="154"/>
      <c r="U289" s="151"/>
      <c r="V289" s="151"/>
      <c r="W289" s="151"/>
      <c r="X289" s="151"/>
      <c r="Y289" s="151"/>
      <c r="Z289" s="151"/>
      <c r="AA289" s="155"/>
      <c r="AT289" s="156" t="s">
        <v>171</v>
      </c>
      <c r="AU289" s="156" t="s">
        <v>122</v>
      </c>
      <c r="AV289" s="10" t="s">
        <v>85</v>
      </c>
      <c r="AW289" s="10" t="s">
        <v>33</v>
      </c>
      <c r="AX289" s="10" t="s">
        <v>77</v>
      </c>
      <c r="AY289" s="156" t="s">
        <v>163</v>
      </c>
    </row>
    <row r="290" spans="2:65" s="11" customFormat="1" ht="16.5" customHeight="1">
      <c r="B290" s="157"/>
      <c r="C290" s="158"/>
      <c r="D290" s="158"/>
      <c r="E290" s="159" t="s">
        <v>5</v>
      </c>
      <c r="F290" s="229" t="s">
        <v>431</v>
      </c>
      <c r="G290" s="230"/>
      <c r="H290" s="230"/>
      <c r="I290" s="230"/>
      <c r="J290" s="158"/>
      <c r="K290" s="160">
        <v>109.37</v>
      </c>
      <c r="L290" s="158"/>
      <c r="M290" s="158"/>
      <c r="N290" s="158"/>
      <c r="O290" s="158"/>
      <c r="P290" s="158"/>
      <c r="Q290" s="158"/>
      <c r="R290" s="161"/>
      <c r="T290" s="162"/>
      <c r="U290" s="158"/>
      <c r="V290" s="158"/>
      <c r="W290" s="158"/>
      <c r="X290" s="158"/>
      <c r="Y290" s="158"/>
      <c r="Z290" s="158"/>
      <c r="AA290" s="163"/>
      <c r="AT290" s="164" t="s">
        <v>171</v>
      </c>
      <c r="AU290" s="164" t="s">
        <v>122</v>
      </c>
      <c r="AV290" s="11" t="s">
        <v>122</v>
      </c>
      <c r="AW290" s="11" t="s">
        <v>33</v>
      </c>
      <c r="AX290" s="11" t="s">
        <v>77</v>
      </c>
      <c r="AY290" s="164" t="s">
        <v>163</v>
      </c>
    </row>
    <row r="291" spans="2:65" s="12" customFormat="1" ht="16.5" customHeight="1">
      <c r="B291" s="165"/>
      <c r="C291" s="166"/>
      <c r="D291" s="166"/>
      <c r="E291" s="167" t="s">
        <v>5</v>
      </c>
      <c r="F291" s="231" t="s">
        <v>177</v>
      </c>
      <c r="G291" s="232"/>
      <c r="H291" s="232"/>
      <c r="I291" s="232"/>
      <c r="J291" s="166"/>
      <c r="K291" s="168">
        <v>109.37</v>
      </c>
      <c r="L291" s="166"/>
      <c r="M291" s="166"/>
      <c r="N291" s="166"/>
      <c r="O291" s="166"/>
      <c r="P291" s="166"/>
      <c r="Q291" s="166"/>
      <c r="R291" s="169"/>
      <c r="T291" s="170"/>
      <c r="U291" s="166"/>
      <c r="V291" s="166"/>
      <c r="W291" s="166"/>
      <c r="X291" s="166"/>
      <c r="Y291" s="166"/>
      <c r="Z291" s="166"/>
      <c r="AA291" s="171"/>
      <c r="AT291" s="172" t="s">
        <v>171</v>
      </c>
      <c r="AU291" s="172" t="s">
        <v>122</v>
      </c>
      <c r="AV291" s="12" t="s">
        <v>168</v>
      </c>
      <c r="AW291" s="12" t="s">
        <v>33</v>
      </c>
      <c r="AX291" s="12" t="s">
        <v>85</v>
      </c>
      <c r="AY291" s="172" t="s">
        <v>163</v>
      </c>
    </row>
    <row r="292" spans="2:65" s="1" customFormat="1" ht="25.5" customHeight="1">
      <c r="B292" s="140"/>
      <c r="C292" s="141" t="s">
        <v>432</v>
      </c>
      <c r="D292" s="141" t="s">
        <v>164</v>
      </c>
      <c r="E292" s="142" t="s">
        <v>433</v>
      </c>
      <c r="F292" s="225" t="s">
        <v>434</v>
      </c>
      <c r="G292" s="225"/>
      <c r="H292" s="225"/>
      <c r="I292" s="225"/>
      <c r="J292" s="143" t="s">
        <v>203</v>
      </c>
      <c r="K292" s="144">
        <v>2</v>
      </c>
      <c r="L292" s="226"/>
      <c r="M292" s="226"/>
      <c r="N292" s="226">
        <f>ROUND(L292*K292,2)</f>
        <v>0</v>
      </c>
      <c r="O292" s="226"/>
      <c r="P292" s="226"/>
      <c r="Q292" s="226"/>
      <c r="R292" s="145"/>
      <c r="T292" s="146" t="s">
        <v>5</v>
      </c>
      <c r="U292" s="43" t="s">
        <v>42</v>
      </c>
      <c r="V292" s="147">
        <v>1.5</v>
      </c>
      <c r="W292" s="147">
        <f>V292*K292</f>
        <v>3</v>
      </c>
      <c r="X292" s="147">
        <v>2.2000000000000001E-4</v>
      </c>
      <c r="Y292" s="147">
        <f>X292*K292</f>
        <v>4.4000000000000002E-4</v>
      </c>
      <c r="Z292" s="147">
        <v>0</v>
      </c>
      <c r="AA292" s="148">
        <f>Z292*K292</f>
        <v>0</v>
      </c>
      <c r="AR292" s="21" t="s">
        <v>253</v>
      </c>
      <c r="AT292" s="21" t="s">
        <v>164</v>
      </c>
      <c r="AU292" s="21" t="s">
        <v>122</v>
      </c>
      <c r="AY292" s="21" t="s">
        <v>163</v>
      </c>
      <c r="BE292" s="149">
        <f>IF(U292="základní",N292,0)</f>
        <v>0</v>
      </c>
      <c r="BF292" s="149">
        <f>IF(U292="snížená",N292,0)</f>
        <v>0</v>
      </c>
      <c r="BG292" s="149">
        <f>IF(U292="zákl. přenesená",N292,0)</f>
        <v>0</v>
      </c>
      <c r="BH292" s="149">
        <f>IF(U292="sníž. přenesená",N292,0)</f>
        <v>0</v>
      </c>
      <c r="BI292" s="149">
        <f>IF(U292="nulová",N292,0)</f>
        <v>0</v>
      </c>
      <c r="BJ292" s="21" t="s">
        <v>85</v>
      </c>
      <c r="BK292" s="149">
        <f>ROUND(L292*K292,2)</f>
        <v>0</v>
      </c>
      <c r="BL292" s="21" t="s">
        <v>253</v>
      </c>
      <c r="BM292" s="21" t="s">
        <v>435</v>
      </c>
    </row>
    <row r="293" spans="2:65" s="10" customFormat="1" ht="16.5" customHeight="1">
      <c r="B293" s="150"/>
      <c r="C293" s="151"/>
      <c r="D293" s="151"/>
      <c r="E293" s="152" t="s">
        <v>5</v>
      </c>
      <c r="F293" s="227" t="s">
        <v>436</v>
      </c>
      <c r="G293" s="228"/>
      <c r="H293" s="228"/>
      <c r="I293" s="228"/>
      <c r="J293" s="151"/>
      <c r="K293" s="152" t="s">
        <v>5</v>
      </c>
      <c r="L293" s="151"/>
      <c r="M293" s="151"/>
      <c r="N293" s="151"/>
      <c r="O293" s="151"/>
      <c r="P293" s="151"/>
      <c r="Q293" s="151"/>
      <c r="R293" s="153"/>
      <c r="T293" s="154"/>
      <c r="U293" s="151"/>
      <c r="V293" s="151"/>
      <c r="W293" s="151"/>
      <c r="X293" s="151"/>
      <c r="Y293" s="151"/>
      <c r="Z293" s="151"/>
      <c r="AA293" s="155"/>
      <c r="AT293" s="156" t="s">
        <v>171</v>
      </c>
      <c r="AU293" s="156" t="s">
        <v>122</v>
      </c>
      <c r="AV293" s="10" t="s">
        <v>85</v>
      </c>
      <c r="AW293" s="10" t="s">
        <v>33</v>
      </c>
      <c r="AX293" s="10" t="s">
        <v>77</v>
      </c>
      <c r="AY293" s="156" t="s">
        <v>163</v>
      </c>
    </row>
    <row r="294" spans="2:65" s="11" customFormat="1" ht="16.5" customHeight="1">
      <c r="B294" s="157"/>
      <c r="C294" s="158"/>
      <c r="D294" s="158"/>
      <c r="E294" s="159" t="s">
        <v>5</v>
      </c>
      <c r="F294" s="229" t="s">
        <v>122</v>
      </c>
      <c r="G294" s="230"/>
      <c r="H294" s="230"/>
      <c r="I294" s="230"/>
      <c r="J294" s="158"/>
      <c r="K294" s="160">
        <v>2</v>
      </c>
      <c r="L294" s="158"/>
      <c r="M294" s="158"/>
      <c r="N294" s="158"/>
      <c r="O294" s="158"/>
      <c r="P294" s="158"/>
      <c r="Q294" s="158"/>
      <c r="R294" s="161"/>
      <c r="T294" s="162"/>
      <c r="U294" s="158"/>
      <c r="V294" s="158"/>
      <c r="W294" s="158"/>
      <c r="X294" s="158"/>
      <c r="Y294" s="158"/>
      <c r="Z294" s="158"/>
      <c r="AA294" s="163"/>
      <c r="AT294" s="164" t="s">
        <v>171</v>
      </c>
      <c r="AU294" s="164" t="s">
        <v>122</v>
      </c>
      <c r="AV294" s="11" t="s">
        <v>122</v>
      </c>
      <c r="AW294" s="11" t="s">
        <v>33</v>
      </c>
      <c r="AX294" s="11" t="s">
        <v>77</v>
      </c>
      <c r="AY294" s="164" t="s">
        <v>163</v>
      </c>
    </row>
    <row r="295" spans="2:65" s="12" customFormat="1" ht="16.5" customHeight="1">
      <c r="B295" s="165"/>
      <c r="C295" s="166"/>
      <c r="D295" s="166"/>
      <c r="E295" s="167" t="s">
        <v>5</v>
      </c>
      <c r="F295" s="231" t="s">
        <v>177</v>
      </c>
      <c r="G295" s="232"/>
      <c r="H295" s="232"/>
      <c r="I295" s="232"/>
      <c r="J295" s="166"/>
      <c r="K295" s="168">
        <v>2</v>
      </c>
      <c r="L295" s="166"/>
      <c r="M295" s="166"/>
      <c r="N295" s="166"/>
      <c r="O295" s="166"/>
      <c r="P295" s="166"/>
      <c r="Q295" s="166"/>
      <c r="R295" s="169"/>
      <c r="T295" s="170"/>
      <c r="U295" s="166"/>
      <c r="V295" s="166"/>
      <c r="W295" s="166"/>
      <c r="X295" s="166"/>
      <c r="Y295" s="166"/>
      <c r="Z295" s="166"/>
      <c r="AA295" s="171"/>
      <c r="AT295" s="172" t="s">
        <v>171</v>
      </c>
      <c r="AU295" s="172" t="s">
        <v>122</v>
      </c>
      <c r="AV295" s="12" t="s">
        <v>168</v>
      </c>
      <c r="AW295" s="12" t="s">
        <v>33</v>
      </c>
      <c r="AX295" s="12" t="s">
        <v>85</v>
      </c>
      <c r="AY295" s="172" t="s">
        <v>163</v>
      </c>
    </row>
    <row r="296" spans="2:65" s="1" customFormat="1" ht="25.5" customHeight="1">
      <c r="B296" s="140"/>
      <c r="C296" s="173" t="s">
        <v>437</v>
      </c>
      <c r="D296" s="173" t="s">
        <v>178</v>
      </c>
      <c r="E296" s="174" t="s">
        <v>438</v>
      </c>
      <c r="F296" s="245" t="s">
        <v>439</v>
      </c>
      <c r="G296" s="245"/>
      <c r="H296" s="245"/>
      <c r="I296" s="245"/>
      <c r="J296" s="175" t="s">
        <v>203</v>
      </c>
      <c r="K296" s="176">
        <v>2</v>
      </c>
      <c r="L296" s="246"/>
      <c r="M296" s="246"/>
      <c r="N296" s="246">
        <f>ROUND(L296*K296,2)</f>
        <v>0</v>
      </c>
      <c r="O296" s="226"/>
      <c r="P296" s="226"/>
      <c r="Q296" s="226"/>
      <c r="R296" s="145"/>
      <c r="T296" s="146" t="s">
        <v>5</v>
      </c>
      <c r="U296" s="43" t="s">
        <v>42</v>
      </c>
      <c r="V296" s="147">
        <v>0</v>
      </c>
      <c r="W296" s="147">
        <f>V296*K296</f>
        <v>0</v>
      </c>
      <c r="X296" s="147">
        <v>2.4740000000000002E-2</v>
      </c>
      <c r="Y296" s="147">
        <f>X296*K296</f>
        <v>4.9480000000000003E-2</v>
      </c>
      <c r="Z296" s="147">
        <v>0</v>
      </c>
      <c r="AA296" s="148">
        <f>Z296*K296</f>
        <v>0</v>
      </c>
      <c r="AR296" s="21" t="s">
        <v>339</v>
      </c>
      <c r="AT296" s="21" t="s">
        <v>178</v>
      </c>
      <c r="AU296" s="21" t="s">
        <v>122</v>
      </c>
      <c r="AY296" s="21" t="s">
        <v>163</v>
      </c>
      <c r="BE296" s="149">
        <f>IF(U296="základní",N296,0)</f>
        <v>0</v>
      </c>
      <c r="BF296" s="149">
        <f>IF(U296="snížená",N296,0)</f>
        <v>0</v>
      </c>
      <c r="BG296" s="149">
        <f>IF(U296="zákl. přenesená",N296,0)</f>
        <v>0</v>
      </c>
      <c r="BH296" s="149">
        <f>IF(U296="sníž. přenesená",N296,0)</f>
        <v>0</v>
      </c>
      <c r="BI296" s="149">
        <f>IF(U296="nulová",N296,0)</f>
        <v>0</v>
      </c>
      <c r="BJ296" s="21" t="s">
        <v>85</v>
      </c>
      <c r="BK296" s="149">
        <f>ROUND(L296*K296,2)</f>
        <v>0</v>
      </c>
      <c r="BL296" s="21" t="s">
        <v>253</v>
      </c>
      <c r="BM296" s="21" t="s">
        <v>440</v>
      </c>
    </row>
    <row r="297" spans="2:65" s="1" customFormat="1" ht="25.5" customHeight="1">
      <c r="B297" s="140"/>
      <c r="C297" s="141" t="s">
        <v>441</v>
      </c>
      <c r="D297" s="141" t="s">
        <v>164</v>
      </c>
      <c r="E297" s="142" t="s">
        <v>442</v>
      </c>
      <c r="F297" s="225" t="s">
        <v>443</v>
      </c>
      <c r="G297" s="225"/>
      <c r="H297" s="225"/>
      <c r="I297" s="225"/>
      <c r="J297" s="143" t="s">
        <v>167</v>
      </c>
      <c r="K297" s="144">
        <v>2.0529999999999999</v>
      </c>
      <c r="L297" s="226"/>
      <c r="M297" s="226"/>
      <c r="N297" s="226">
        <f>ROUND(L297*K297,2)</f>
        <v>0</v>
      </c>
      <c r="O297" s="226"/>
      <c r="P297" s="226"/>
      <c r="Q297" s="226"/>
      <c r="R297" s="145"/>
      <c r="T297" s="146" t="s">
        <v>5</v>
      </c>
      <c r="U297" s="43" t="s">
        <v>42</v>
      </c>
      <c r="V297" s="147">
        <v>2.39</v>
      </c>
      <c r="W297" s="147">
        <f>V297*K297</f>
        <v>4.9066700000000001</v>
      </c>
      <c r="X297" s="147">
        <v>0</v>
      </c>
      <c r="Y297" s="147">
        <f>X297*K297</f>
        <v>0</v>
      </c>
      <c r="Z297" s="147">
        <v>0</v>
      </c>
      <c r="AA297" s="148">
        <f>Z297*K297</f>
        <v>0</v>
      </c>
      <c r="AR297" s="21" t="s">
        <v>253</v>
      </c>
      <c r="AT297" s="21" t="s">
        <v>164</v>
      </c>
      <c r="AU297" s="21" t="s">
        <v>122</v>
      </c>
      <c r="AY297" s="21" t="s">
        <v>163</v>
      </c>
      <c r="BE297" s="149">
        <f>IF(U297="základní",N297,0)</f>
        <v>0</v>
      </c>
      <c r="BF297" s="149">
        <f>IF(U297="snížená",N297,0)</f>
        <v>0</v>
      </c>
      <c r="BG297" s="149">
        <f>IF(U297="zákl. přenesená",N297,0)</f>
        <v>0</v>
      </c>
      <c r="BH297" s="149">
        <f>IF(U297="sníž. přenesená",N297,0)</f>
        <v>0</v>
      </c>
      <c r="BI297" s="149">
        <f>IF(U297="nulová",N297,0)</f>
        <v>0</v>
      </c>
      <c r="BJ297" s="21" t="s">
        <v>85</v>
      </c>
      <c r="BK297" s="149">
        <f>ROUND(L297*K297,2)</f>
        <v>0</v>
      </c>
      <c r="BL297" s="21" t="s">
        <v>253</v>
      </c>
      <c r="BM297" s="21" t="s">
        <v>444</v>
      </c>
    </row>
    <row r="298" spans="2:65" s="9" customFormat="1" ht="29.85" customHeight="1">
      <c r="B298" s="129"/>
      <c r="C298" s="130"/>
      <c r="D298" s="139" t="s">
        <v>142</v>
      </c>
      <c r="E298" s="139"/>
      <c r="F298" s="139"/>
      <c r="G298" s="139"/>
      <c r="H298" s="139"/>
      <c r="I298" s="139"/>
      <c r="J298" s="139"/>
      <c r="K298" s="139"/>
      <c r="L298" s="139"/>
      <c r="M298" s="139"/>
      <c r="N298" s="239">
        <f>BK298</f>
        <v>0</v>
      </c>
      <c r="O298" s="240"/>
      <c r="P298" s="240"/>
      <c r="Q298" s="240"/>
      <c r="R298" s="132"/>
      <c r="T298" s="133"/>
      <c r="U298" s="130"/>
      <c r="V298" s="130"/>
      <c r="W298" s="134">
        <f>SUM(W299:W323)</f>
        <v>21.827991999999998</v>
      </c>
      <c r="X298" s="130"/>
      <c r="Y298" s="134">
        <f>SUM(Y299:Y323)</f>
        <v>0.15179999999999999</v>
      </c>
      <c r="Z298" s="130"/>
      <c r="AA298" s="135">
        <f>SUM(AA299:AA323)</f>
        <v>0.44400000000000001</v>
      </c>
      <c r="AR298" s="136" t="s">
        <v>122</v>
      </c>
      <c r="AT298" s="137" t="s">
        <v>76</v>
      </c>
      <c r="AU298" s="137" t="s">
        <v>85</v>
      </c>
      <c r="AY298" s="136" t="s">
        <v>163</v>
      </c>
      <c r="BK298" s="138">
        <f>SUM(BK299:BK323)</f>
        <v>0</v>
      </c>
    </row>
    <row r="299" spans="2:65" s="1" customFormat="1" ht="38.25" customHeight="1">
      <c r="B299" s="140"/>
      <c r="C299" s="141" t="s">
        <v>445</v>
      </c>
      <c r="D299" s="141" t="s">
        <v>164</v>
      </c>
      <c r="E299" s="142" t="s">
        <v>446</v>
      </c>
      <c r="F299" s="225" t="s">
        <v>447</v>
      </c>
      <c r="G299" s="225"/>
      <c r="H299" s="225"/>
      <c r="I299" s="225"/>
      <c r="J299" s="143" t="s">
        <v>203</v>
      </c>
      <c r="K299" s="144">
        <v>5</v>
      </c>
      <c r="L299" s="226"/>
      <c r="M299" s="226"/>
      <c r="N299" s="226">
        <f>ROUND(L299*K299,2)</f>
        <v>0</v>
      </c>
      <c r="O299" s="226"/>
      <c r="P299" s="226"/>
      <c r="Q299" s="226"/>
      <c r="R299" s="145"/>
      <c r="T299" s="146" t="s">
        <v>5</v>
      </c>
      <c r="U299" s="43" t="s">
        <v>42</v>
      </c>
      <c r="V299" s="147">
        <v>1.6819999999999999</v>
      </c>
      <c r="W299" s="147">
        <f>V299*K299</f>
        <v>8.41</v>
      </c>
      <c r="X299" s="147">
        <v>0</v>
      </c>
      <c r="Y299" s="147">
        <f>X299*K299</f>
        <v>0</v>
      </c>
      <c r="Z299" s="147">
        <v>0</v>
      </c>
      <c r="AA299" s="148">
        <f>Z299*K299</f>
        <v>0</v>
      </c>
      <c r="AR299" s="21" t="s">
        <v>253</v>
      </c>
      <c r="AT299" s="21" t="s">
        <v>164</v>
      </c>
      <c r="AU299" s="21" t="s">
        <v>122</v>
      </c>
      <c r="AY299" s="21" t="s">
        <v>163</v>
      </c>
      <c r="BE299" s="149">
        <f>IF(U299="základní",N299,0)</f>
        <v>0</v>
      </c>
      <c r="BF299" s="149">
        <f>IF(U299="snížená",N299,0)</f>
        <v>0</v>
      </c>
      <c r="BG299" s="149">
        <f>IF(U299="zákl. přenesená",N299,0)</f>
        <v>0</v>
      </c>
      <c r="BH299" s="149">
        <f>IF(U299="sníž. přenesená",N299,0)</f>
        <v>0</v>
      </c>
      <c r="BI299" s="149">
        <f>IF(U299="nulová",N299,0)</f>
        <v>0</v>
      </c>
      <c r="BJ299" s="21" t="s">
        <v>85</v>
      </c>
      <c r="BK299" s="149">
        <f>ROUND(L299*K299,2)</f>
        <v>0</v>
      </c>
      <c r="BL299" s="21" t="s">
        <v>253</v>
      </c>
      <c r="BM299" s="21" t="s">
        <v>448</v>
      </c>
    </row>
    <row r="300" spans="2:65" s="11" customFormat="1" ht="16.5" customHeight="1">
      <c r="B300" s="157"/>
      <c r="C300" s="158"/>
      <c r="D300" s="158"/>
      <c r="E300" s="159" t="s">
        <v>5</v>
      </c>
      <c r="F300" s="247" t="s">
        <v>449</v>
      </c>
      <c r="G300" s="248"/>
      <c r="H300" s="248"/>
      <c r="I300" s="248"/>
      <c r="J300" s="158"/>
      <c r="K300" s="160">
        <v>2</v>
      </c>
      <c r="L300" s="158"/>
      <c r="M300" s="158"/>
      <c r="N300" s="158"/>
      <c r="O300" s="158"/>
      <c r="P300" s="158"/>
      <c r="Q300" s="158"/>
      <c r="R300" s="161"/>
      <c r="T300" s="162"/>
      <c r="U300" s="158"/>
      <c r="V300" s="158"/>
      <c r="W300" s="158"/>
      <c r="X300" s="158"/>
      <c r="Y300" s="158"/>
      <c r="Z300" s="158"/>
      <c r="AA300" s="163"/>
      <c r="AT300" s="164" t="s">
        <v>171</v>
      </c>
      <c r="AU300" s="164" t="s">
        <v>122</v>
      </c>
      <c r="AV300" s="11" t="s">
        <v>122</v>
      </c>
      <c r="AW300" s="11" t="s">
        <v>33</v>
      </c>
      <c r="AX300" s="11" t="s">
        <v>77</v>
      </c>
      <c r="AY300" s="164" t="s">
        <v>163</v>
      </c>
    </row>
    <row r="301" spans="2:65" s="11" customFormat="1" ht="16.5" customHeight="1">
      <c r="B301" s="157"/>
      <c r="C301" s="158"/>
      <c r="D301" s="158"/>
      <c r="E301" s="159" t="s">
        <v>5</v>
      </c>
      <c r="F301" s="229" t="s">
        <v>450</v>
      </c>
      <c r="G301" s="230"/>
      <c r="H301" s="230"/>
      <c r="I301" s="230"/>
      <c r="J301" s="158"/>
      <c r="K301" s="160">
        <v>1</v>
      </c>
      <c r="L301" s="158"/>
      <c r="M301" s="158"/>
      <c r="N301" s="158"/>
      <c r="O301" s="158"/>
      <c r="P301" s="158"/>
      <c r="Q301" s="158"/>
      <c r="R301" s="161"/>
      <c r="T301" s="162"/>
      <c r="U301" s="158"/>
      <c r="V301" s="158"/>
      <c r="W301" s="158"/>
      <c r="X301" s="158"/>
      <c r="Y301" s="158"/>
      <c r="Z301" s="158"/>
      <c r="AA301" s="163"/>
      <c r="AT301" s="164" t="s">
        <v>171</v>
      </c>
      <c r="AU301" s="164" t="s">
        <v>122</v>
      </c>
      <c r="AV301" s="11" t="s">
        <v>122</v>
      </c>
      <c r="AW301" s="11" t="s">
        <v>33</v>
      </c>
      <c r="AX301" s="11" t="s">
        <v>77</v>
      </c>
      <c r="AY301" s="164" t="s">
        <v>163</v>
      </c>
    </row>
    <row r="302" spans="2:65" s="11" customFormat="1" ht="16.5" customHeight="1">
      <c r="B302" s="157"/>
      <c r="C302" s="158"/>
      <c r="D302" s="158"/>
      <c r="E302" s="159" t="s">
        <v>5</v>
      </c>
      <c r="F302" s="229" t="s">
        <v>451</v>
      </c>
      <c r="G302" s="230"/>
      <c r="H302" s="230"/>
      <c r="I302" s="230"/>
      <c r="J302" s="158"/>
      <c r="K302" s="160">
        <v>2</v>
      </c>
      <c r="L302" s="158"/>
      <c r="M302" s="158"/>
      <c r="N302" s="158"/>
      <c r="O302" s="158"/>
      <c r="P302" s="158"/>
      <c r="Q302" s="158"/>
      <c r="R302" s="161"/>
      <c r="T302" s="162"/>
      <c r="U302" s="158"/>
      <c r="V302" s="158"/>
      <c r="W302" s="158"/>
      <c r="X302" s="158"/>
      <c r="Y302" s="158"/>
      <c r="Z302" s="158"/>
      <c r="AA302" s="163"/>
      <c r="AT302" s="164" t="s">
        <v>171</v>
      </c>
      <c r="AU302" s="164" t="s">
        <v>122</v>
      </c>
      <c r="AV302" s="11" t="s">
        <v>122</v>
      </c>
      <c r="AW302" s="11" t="s">
        <v>33</v>
      </c>
      <c r="AX302" s="11" t="s">
        <v>77</v>
      </c>
      <c r="AY302" s="164" t="s">
        <v>163</v>
      </c>
    </row>
    <row r="303" spans="2:65" s="12" customFormat="1" ht="16.5" customHeight="1">
      <c r="B303" s="165"/>
      <c r="C303" s="166"/>
      <c r="D303" s="166"/>
      <c r="E303" s="167" t="s">
        <v>5</v>
      </c>
      <c r="F303" s="231" t="s">
        <v>177</v>
      </c>
      <c r="G303" s="232"/>
      <c r="H303" s="232"/>
      <c r="I303" s="232"/>
      <c r="J303" s="166"/>
      <c r="K303" s="168">
        <v>5</v>
      </c>
      <c r="L303" s="166"/>
      <c r="M303" s="166"/>
      <c r="N303" s="166"/>
      <c r="O303" s="166"/>
      <c r="P303" s="166"/>
      <c r="Q303" s="166"/>
      <c r="R303" s="169"/>
      <c r="T303" s="170"/>
      <c r="U303" s="166"/>
      <c r="V303" s="166"/>
      <c r="W303" s="166"/>
      <c r="X303" s="166"/>
      <c r="Y303" s="166"/>
      <c r="Z303" s="166"/>
      <c r="AA303" s="171"/>
      <c r="AT303" s="172" t="s">
        <v>171</v>
      </c>
      <c r="AU303" s="172" t="s">
        <v>122</v>
      </c>
      <c r="AV303" s="12" t="s">
        <v>168</v>
      </c>
      <c r="AW303" s="12" t="s">
        <v>33</v>
      </c>
      <c r="AX303" s="12" t="s">
        <v>85</v>
      </c>
      <c r="AY303" s="172" t="s">
        <v>163</v>
      </c>
    </row>
    <row r="304" spans="2:65" s="1" customFormat="1" ht="25.5" customHeight="1">
      <c r="B304" s="140"/>
      <c r="C304" s="173" t="s">
        <v>452</v>
      </c>
      <c r="D304" s="173" t="s">
        <v>178</v>
      </c>
      <c r="E304" s="174" t="s">
        <v>453</v>
      </c>
      <c r="F304" s="245" t="s">
        <v>454</v>
      </c>
      <c r="G304" s="245"/>
      <c r="H304" s="245"/>
      <c r="I304" s="245"/>
      <c r="J304" s="175" t="s">
        <v>203</v>
      </c>
      <c r="K304" s="176">
        <v>2</v>
      </c>
      <c r="L304" s="246"/>
      <c r="M304" s="246"/>
      <c r="N304" s="246">
        <f>ROUND(L304*K304,2)</f>
        <v>0</v>
      </c>
      <c r="O304" s="226"/>
      <c r="P304" s="226"/>
      <c r="Q304" s="226"/>
      <c r="R304" s="145"/>
      <c r="T304" s="146" t="s">
        <v>5</v>
      </c>
      <c r="U304" s="43" t="s">
        <v>42</v>
      </c>
      <c r="V304" s="147">
        <v>0</v>
      </c>
      <c r="W304" s="147">
        <f>V304*K304</f>
        <v>0</v>
      </c>
      <c r="X304" s="147">
        <v>1.38E-2</v>
      </c>
      <c r="Y304" s="147">
        <f>X304*K304</f>
        <v>2.76E-2</v>
      </c>
      <c r="Z304" s="147">
        <v>0</v>
      </c>
      <c r="AA304" s="148">
        <f>Z304*K304</f>
        <v>0</v>
      </c>
      <c r="AR304" s="21" t="s">
        <v>339</v>
      </c>
      <c r="AT304" s="21" t="s">
        <v>178</v>
      </c>
      <c r="AU304" s="21" t="s">
        <v>122</v>
      </c>
      <c r="AY304" s="21" t="s">
        <v>163</v>
      </c>
      <c r="BE304" s="149">
        <f>IF(U304="základní",N304,0)</f>
        <v>0</v>
      </c>
      <c r="BF304" s="149">
        <f>IF(U304="snížená",N304,0)</f>
        <v>0</v>
      </c>
      <c r="BG304" s="149">
        <f>IF(U304="zákl. přenesená",N304,0)</f>
        <v>0</v>
      </c>
      <c r="BH304" s="149">
        <f>IF(U304="sníž. přenesená",N304,0)</f>
        <v>0</v>
      </c>
      <c r="BI304" s="149">
        <f>IF(U304="nulová",N304,0)</f>
        <v>0</v>
      </c>
      <c r="BJ304" s="21" t="s">
        <v>85</v>
      </c>
      <c r="BK304" s="149">
        <f>ROUND(L304*K304,2)</f>
        <v>0</v>
      </c>
      <c r="BL304" s="21" t="s">
        <v>253</v>
      </c>
      <c r="BM304" s="21" t="s">
        <v>455</v>
      </c>
    </row>
    <row r="305" spans="2:65" s="1" customFormat="1" ht="25.5" customHeight="1">
      <c r="B305" s="140"/>
      <c r="C305" s="173" t="s">
        <v>456</v>
      </c>
      <c r="D305" s="173" t="s">
        <v>178</v>
      </c>
      <c r="E305" s="174" t="s">
        <v>457</v>
      </c>
      <c r="F305" s="245" t="s">
        <v>458</v>
      </c>
      <c r="G305" s="245"/>
      <c r="H305" s="245"/>
      <c r="I305" s="245"/>
      <c r="J305" s="175" t="s">
        <v>203</v>
      </c>
      <c r="K305" s="176">
        <v>1</v>
      </c>
      <c r="L305" s="246"/>
      <c r="M305" s="246"/>
      <c r="N305" s="246">
        <f>ROUND(L305*K305,2)</f>
        <v>0</v>
      </c>
      <c r="O305" s="226"/>
      <c r="P305" s="226"/>
      <c r="Q305" s="226"/>
      <c r="R305" s="145"/>
      <c r="T305" s="146" t="s">
        <v>5</v>
      </c>
      <c r="U305" s="43" t="s">
        <v>42</v>
      </c>
      <c r="V305" s="147">
        <v>0</v>
      </c>
      <c r="W305" s="147">
        <f>V305*K305</f>
        <v>0</v>
      </c>
      <c r="X305" s="147">
        <v>1.38E-2</v>
      </c>
      <c r="Y305" s="147">
        <f>X305*K305</f>
        <v>1.38E-2</v>
      </c>
      <c r="Z305" s="147">
        <v>0</v>
      </c>
      <c r="AA305" s="148">
        <f>Z305*K305</f>
        <v>0</v>
      </c>
      <c r="AR305" s="21" t="s">
        <v>339</v>
      </c>
      <c r="AT305" s="21" t="s">
        <v>178</v>
      </c>
      <c r="AU305" s="21" t="s">
        <v>122</v>
      </c>
      <c r="AY305" s="21" t="s">
        <v>163</v>
      </c>
      <c r="BE305" s="149">
        <f>IF(U305="základní",N305,0)</f>
        <v>0</v>
      </c>
      <c r="BF305" s="149">
        <f>IF(U305="snížená",N305,0)</f>
        <v>0</v>
      </c>
      <c r="BG305" s="149">
        <f>IF(U305="zákl. přenesená",N305,0)</f>
        <v>0</v>
      </c>
      <c r="BH305" s="149">
        <f>IF(U305="sníž. přenesená",N305,0)</f>
        <v>0</v>
      </c>
      <c r="BI305" s="149">
        <f>IF(U305="nulová",N305,0)</f>
        <v>0</v>
      </c>
      <c r="BJ305" s="21" t="s">
        <v>85</v>
      </c>
      <c r="BK305" s="149">
        <f>ROUND(L305*K305,2)</f>
        <v>0</v>
      </c>
      <c r="BL305" s="21" t="s">
        <v>253</v>
      </c>
      <c r="BM305" s="21" t="s">
        <v>459</v>
      </c>
    </row>
    <row r="306" spans="2:65" s="1" customFormat="1" ht="25.5" customHeight="1">
      <c r="B306" s="140"/>
      <c r="C306" s="173" t="s">
        <v>460</v>
      </c>
      <c r="D306" s="173" t="s">
        <v>178</v>
      </c>
      <c r="E306" s="174" t="s">
        <v>461</v>
      </c>
      <c r="F306" s="245" t="s">
        <v>462</v>
      </c>
      <c r="G306" s="245"/>
      <c r="H306" s="245"/>
      <c r="I306" s="245"/>
      <c r="J306" s="175" t="s">
        <v>203</v>
      </c>
      <c r="K306" s="176">
        <v>2</v>
      </c>
      <c r="L306" s="246"/>
      <c r="M306" s="246"/>
      <c r="N306" s="246">
        <f>ROUND(L306*K306,2)</f>
        <v>0</v>
      </c>
      <c r="O306" s="226"/>
      <c r="P306" s="226"/>
      <c r="Q306" s="226"/>
      <c r="R306" s="145"/>
      <c r="T306" s="146" t="s">
        <v>5</v>
      </c>
      <c r="U306" s="43" t="s">
        <v>42</v>
      </c>
      <c r="V306" s="147">
        <v>0</v>
      </c>
      <c r="W306" s="147">
        <f>V306*K306</f>
        <v>0</v>
      </c>
      <c r="X306" s="147">
        <v>1.38E-2</v>
      </c>
      <c r="Y306" s="147">
        <f>X306*K306</f>
        <v>2.76E-2</v>
      </c>
      <c r="Z306" s="147">
        <v>0</v>
      </c>
      <c r="AA306" s="148">
        <f>Z306*K306</f>
        <v>0</v>
      </c>
      <c r="AR306" s="21" t="s">
        <v>339</v>
      </c>
      <c r="AT306" s="21" t="s">
        <v>178</v>
      </c>
      <c r="AU306" s="21" t="s">
        <v>122</v>
      </c>
      <c r="AY306" s="21" t="s">
        <v>163</v>
      </c>
      <c r="BE306" s="149">
        <f>IF(U306="základní",N306,0)</f>
        <v>0</v>
      </c>
      <c r="BF306" s="149">
        <f>IF(U306="snížená",N306,0)</f>
        <v>0</v>
      </c>
      <c r="BG306" s="149">
        <f>IF(U306="zákl. přenesená",N306,0)</f>
        <v>0</v>
      </c>
      <c r="BH306" s="149">
        <f>IF(U306="sníž. přenesená",N306,0)</f>
        <v>0</v>
      </c>
      <c r="BI306" s="149">
        <f>IF(U306="nulová",N306,0)</f>
        <v>0</v>
      </c>
      <c r="BJ306" s="21" t="s">
        <v>85</v>
      </c>
      <c r="BK306" s="149">
        <f>ROUND(L306*K306,2)</f>
        <v>0</v>
      </c>
      <c r="BL306" s="21" t="s">
        <v>253</v>
      </c>
      <c r="BM306" s="21" t="s">
        <v>463</v>
      </c>
    </row>
    <row r="307" spans="2:65" s="1" customFormat="1" ht="38.25" customHeight="1">
      <c r="B307" s="140"/>
      <c r="C307" s="141" t="s">
        <v>464</v>
      </c>
      <c r="D307" s="141" t="s">
        <v>164</v>
      </c>
      <c r="E307" s="142" t="s">
        <v>465</v>
      </c>
      <c r="F307" s="225" t="s">
        <v>466</v>
      </c>
      <c r="G307" s="225"/>
      <c r="H307" s="225"/>
      <c r="I307" s="225"/>
      <c r="J307" s="143" t="s">
        <v>203</v>
      </c>
      <c r="K307" s="144">
        <v>6</v>
      </c>
      <c r="L307" s="226"/>
      <c r="M307" s="226"/>
      <c r="N307" s="226">
        <f>ROUND(L307*K307,2)</f>
        <v>0</v>
      </c>
      <c r="O307" s="226"/>
      <c r="P307" s="226"/>
      <c r="Q307" s="226"/>
      <c r="R307" s="145"/>
      <c r="T307" s="146" t="s">
        <v>5</v>
      </c>
      <c r="U307" s="43" t="s">
        <v>42</v>
      </c>
      <c r="V307" s="147">
        <v>1.825</v>
      </c>
      <c r="W307" s="147">
        <f>V307*K307</f>
        <v>10.95</v>
      </c>
      <c r="X307" s="147">
        <v>0</v>
      </c>
      <c r="Y307" s="147">
        <f>X307*K307</f>
        <v>0</v>
      </c>
      <c r="Z307" s="147">
        <v>0</v>
      </c>
      <c r="AA307" s="148">
        <f>Z307*K307</f>
        <v>0</v>
      </c>
      <c r="AR307" s="21" t="s">
        <v>253</v>
      </c>
      <c r="AT307" s="21" t="s">
        <v>164</v>
      </c>
      <c r="AU307" s="21" t="s">
        <v>122</v>
      </c>
      <c r="AY307" s="21" t="s">
        <v>163</v>
      </c>
      <c r="BE307" s="149">
        <f>IF(U307="základní",N307,0)</f>
        <v>0</v>
      </c>
      <c r="BF307" s="149">
        <f>IF(U307="snížená",N307,0)</f>
        <v>0</v>
      </c>
      <c r="BG307" s="149">
        <f>IF(U307="zákl. přenesená",N307,0)</f>
        <v>0</v>
      </c>
      <c r="BH307" s="149">
        <f>IF(U307="sníž. přenesená",N307,0)</f>
        <v>0</v>
      </c>
      <c r="BI307" s="149">
        <f>IF(U307="nulová",N307,0)</f>
        <v>0</v>
      </c>
      <c r="BJ307" s="21" t="s">
        <v>85</v>
      </c>
      <c r="BK307" s="149">
        <f>ROUND(L307*K307,2)</f>
        <v>0</v>
      </c>
      <c r="BL307" s="21" t="s">
        <v>253</v>
      </c>
      <c r="BM307" s="21" t="s">
        <v>467</v>
      </c>
    </row>
    <row r="308" spans="2:65" s="11" customFormat="1" ht="16.5" customHeight="1">
      <c r="B308" s="157"/>
      <c r="C308" s="158"/>
      <c r="D308" s="158"/>
      <c r="E308" s="159" t="s">
        <v>5</v>
      </c>
      <c r="F308" s="247" t="s">
        <v>468</v>
      </c>
      <c r="G308" s="248"/>
      <c r="H308" s="248"/>
      <c r="I308" s="248"/>
      <c r="J308" s="158"/>
      <c r="K308" s="160">
        <v>2</v>
      </c>
      <c r="L308" s="158"/>
      <c r="M308" s="158"/>
      <c r="N308" s="158"/>
      <c r="O308" s="158"/>
      <c r="P308" s="158"/>
      <c r="Q308" s="158"/>
      <c r="R308" s="161"/>
      <c r="T308" s="162"/>
      <c r="U308" s="158"/>
      <c r="V308" s="158"/>
      <c r="W308" s="158"/>
      <c r="X308" s="158"/>
      <c r="Y308" s="158"/>
      <c r="Z308" s="158"/>
      <c r="AA308" s="163"/>
      <c r="AT308" s="164" t="s">
        <v>171</v>
      </c>
      <c r="AU308" s="164" t="s">
        <v>122</v>
      </c>
      <c r="AV308" s="11" t="s">
        <v>122</v>
      </c>
      <c r="AW308" s="11" t="s">
        <v>33</v>
      </c>
      <c r="AX308" s="11" t="s">
        <v>77</v>
      </c>
      <c r="AY308" s="164" t="s">
        <v>163</v>
      </c>
    </row>
    <row r="309" spans="2:65" s="11" customFormat="1" ht="16.5" customHeight="1">
      <c r="B309" s="157"/>
      <c r="C309" s="158"/>
      <c r="D309" s="158"/>
      <c r="E309" s="159" t="s">
        <v>5</v>
      </c>
      <c r="F309" s="229" t="s">
        <v>469</v>
      </c>
      <c r="G309" s="230"/>
      <c r="H309" s="230"/>
      <c r="I309" s="230"/>
      <c r="J309" s="158"/>
      <c r="K309" s="160">
        <v>1</v>
      </c>
      <c r="L309" s="158"/>
      <c r="M309" s="158"/>
      <c r="N309" s="158"/>
      <c r="O309" s="158"/>
      <c r="P309" s="158"/>
      <c r="Q309" s="158"/>
      <c r="R309" s="161"/>
      <c r="T309" s="162"/>
      <c r="U309" s="158"/>
      <c r="V309" s="158"/>
      <c r="W309" s="158"/>
      <c r="X309" s="158"/>
      <c r="Y309" s="158"/>
      <c r="Z309" s="158"/>
      <c r="AA309" s="163"/>
      <c r="AT309" s="164" t="s">
        <v>171</v>
      </c>
      <c r="AU309" s="164" t="s">
        <v>122</v>
      </c>
      <c r="AV309" s="11" t="s">
        <v>122</v>
      </c>
      <c r="AW309" s="11" t="s">
        <v>33</v>
      </c>
      <c r="AX309" s="11" t="s">
        <v>77</v>
      </c>
      <c r="AY309" s="164" t="s">
        <v>163</v>
      </c>
    </row>
    <row r="310" spans="2:65" s="11" customFormat="1" ht="16.5" customHeight="1">
      <c r="B310" s="157"/>
      <c r="C310" s="158"/>
      <c r="D310" s="158"/>
      <c r="E310" s="159" t="s">
        <v>5</v>
      </c>
      <c r="F310" s="229" t="s">
        <v>470</v>
      </c>
      <c r="G310" s="230"/>
      <c r="H310" s="230"/>
      <c r="I310" s="230"/>
      <c r="J310" s="158"/>
      <c r="K310" s="160">
        <v>3</v>
      </c>
      <c r="L310" s="158"/>
      <c r="M310" s="158"/>
      <c r="N310" s="158"/>
      <c r="O310" s="158"/>
      <c r="P310" s="158"/>
      <c r="Q310" s="158"/>
      <c r="R310" s="161"/>
      <c r="T310" s="162"/>
      <c r="U310" s="158"/>
      <c r="V310" s="158"/>
      <c r="W310" s="158"/>
      <c r="X310" s="158"/>
      <c r="Y310" s="158"/>
      <c r="Z310" s="158"/>
      <c r="AA310" s="163"/>
      <c r="AT310" s="164" t="s">
        <v>171</v>
      </c>
      <c r="AU310" s="164" t="s">
        <v>122</v>
      </c>
      <c r="AV310" s="11" t="s">
        <v>122</v>
      </c>
      <c r="AW310" s="11" t="s">
        <v>33</v>
      </c>
      <c r="AX310" s="11" t="s">
        <v>77</v>
      </c>
      <c r="AY310" s="164" t="s">
        <v>163</v>
      </c>
    </row>
    <row r="311" spans="2:65" s="12" customFormat="1" ht="16.5" customHeight="1">
      <c r="B311" s="165"/>
      <c r="C311" s="166"/>
      <c r="D311" s="166"/>
      <c r="E311" s="167" t="s">
        <v>5</v>
      </c>
      <c r="F311" s="231" t="s">
        <v>177</v>
      </c>
      <c r="G311" s="232"/>
      <c r="H311" s="232"/>
      <c r="I311" s="232"/>
      <c r="J311" s="166"/>
      <c r="K311" s="168">
        <v>6</v>
      </c>
      <c r="L311" s="166"/>
      <c r="M311" s="166"/>
      <c r="N311" s="166"/>
      <c r="O311" s="166"/>
      <c r="P311" s="166"/>
      <c r="Q311" s="166"/>
      <c r="R311" s="169"/>
      <c r="T311" s="170"/>
      <c r="U311" s="166"/>
      <c r="V311" s="166"/>
      <c r="W311" s="166"/>
      <c r="X311" s="166"/>
      <c r="Y311" s="166"/>
      <c r="Z311" s="166"/>
      <c r="AA311" s="171"/>
      <c r="AT311" s="172" t="s">
        <v>171</v>
      </c>
      <c r="AU311" s="172" t="s">
        <v>122</v>
      </c>
      <c r="AV311" s="12" t="s">
        <v>168</v>
      </c>
      <c r="AW311" s="12" t="s">
        <v>33</v>
      </c>
      <c r="AX311" s="12" t="s">
        <v>85</v>
      </c>
      <c r="AY311" s="172" t="s">
        <v>163</v>
      </c>
    </row>
    <row r="312" spans="2:65" s="1" customFormat="1" ht="25.5" customHeight="1">
      <c r="B312" s="140"/>
      <c r="C312" s="173" t="s">
        <v>471</v>
      </c>
      <c r="D312" s="173" t="s">
        <v>178</v>
      </c>
      <c r="E312" s="174" t="s">
        <v>472</v>
      </c>
      <c r="F312" s="245" t="s">
        <v>473</v>
      </c>
      <c r="G312" s="245"/>
      <c r="H312" s="245"/>
      <c r="I312" s="245"/>
      <c r="J312" s="175" t="s">
        <v>203</v>
      </c>
      <c r="K312" s="176">
        <v>2</v>
      </c>
      <c r="L312" s="246"/>
      <c r="M312" s="246"/>
      <c r="N312" s="246">
        <f>ROUND(L312*K312,2)</f>
        <v>0</v>
      </c>
      <c r="O312" s="226"/>
      <c r="P312" s="226"/>
      <c r="Q312" s="226"/>
      <c r="R312" s="145"/>
      <c r="T312" s="146" t="s">
        <v>5</v>
      </c>
      <c r="U312" s="43" t="s">
        <v>42</v>
      </c>
      <c r="V312" s="147">
        <v>0</v>
      </c>
      <c r="W312" s="147">
        <f>V312*K312</f>
        <v>0</v>
      </c>
      <c r="X312" s="147">
        <v>1.38E-2</v>
      </c>
      <c r="Y312" s="147">
        <f>X312*K312</f>
        <v>2.76E-2</v>
      </c>
      <c r="Z312" s="147">
        <v>0</v>
      </c>
      <c r="AA312" s="148">
        <f>Z312*K312</f>
        <v>0</v>
      </c>
      <c r="AR312" s="21" t="s">
        <v>339</v>
      </c>
      <c r="AT312" s="21" t="s">
        <v>178</v>
      </c>
      <c r="AU312" s="21" t="s">
        <v>122</v>
      </c>
      <c r="AY312" s="21" t="s">
        <v>163</v>
      </c>
      <c r="BE312" s="149">
        <f>IF(U312="základní",N312,0)</f>
        <v>0</v>
      </c>
      <c r="BF312" s="149">
        <f>IF(U312="snížená",N312,0)</f>
        <v>0</v>
      </c>
      <c r="BG312" s="149">
        <f>IF(U312="zákl. přenesená",N312,0)</f>
        <v>0</v>
      </c>
      <c r="BH312" s="149">
        <f>IF(U312="sníž. přenesená",N312,0)</f>
        <v>0</v>
      </c>
      <c r="BI312" s="149">
        <f>IF(U312="nulová",N312,0)</f>
        <v>0</v>
      </c>
      <c r="BJ312" s="21" t="s">
        <v>85</v>
      </c>
      <c r="BK312" s="149">
        <f>ROUND(L312*K312,2)</f>
        <v>0</v>
      </c>
      <c r="BL312" s="21" t="s">
        <v>253</v>
      </c>
      <c r="BM312" s="21" t="s">
        <v>474</v>
      </c>
    </row>
    <row r="313" spans="2:65" s="1" customFormat="1" ht="25.5" customHeight="1">
      <c r="B313" s="140"/>
      <c r="C313" s="173" t="s">
        <v>475</v>
      </c>
      <c r="D313" s="173" t="s">
        <v>178</v>
      </c>
      <c r="E313" s="174" t="s">
        <v>476</v>
      </c>
      <c r="F313" s="245" t="s">
        <v>477</v>
      </c>
      <c r="G313" s="245"/>
      <c r="H313" s="245"/>
      <c r="I313" s="245"/>
      <c r="J313" s="175" t="s">
        <v>203</v>
      </c>
      <c r="K313" s="176">
        <v>1</v>
      </c>
      <c r="L313" s="246"/>
      <c r="M313" s="246"/>
      <c r="N313" s="246">
        <f>ROUND(L313*K313,2)</f>
        <v>0</v>
      </c>
      <c r="O313" s="226"/>
      <c r="P313" s="226"/>
      <c r="Q313" s="226"/>
      <c r="R313" s="145"/>
      <c r="T313" s="146" t="s">
        <v>5</v>
      </c>
      <c r="U313" s="43" t="s">
        <v>42</v>
      </c>
      <c r="V313" s="147">
        <v>0</v>
      </c>
      <c r="W313" s="147">
        <f>V313*K313</f>
        <v>0</v>
      </c>
      <c r="X313" s="147">
        <v>1.38E-2</v>
      </c>
      <c r="Y313" s="147">
        <f>X313*K313</f>
        <v>1.38E-2</v>
      </c>
      <c r="Z313" s="147">
        <v>0</v>
      </c>
      <c r="AA313" s="148">
        <f>Z313*K313</f>
        <v>0</v>
      </c>
      <c r="AR313" s="21" t="s">
        <v>339</v>
      </c>
      <c r="AT313" s="21" t="s">
        <v>178</v>
      </c>
      <c r="AU313" s="21" t="s">
        <v>122</v>
      </c>
      <c r="AY313" s="21" t="s">
        <v>163</v>
      </c>
      <c r="BE313" s="149">
        <f>IF(U313="základní",N313,0)</f>
        <v>0</v>
      </c>
      <c r="BF313" s="149">
        <f>IF(U313="snížená",N313,0)</f>
        <v>0</v>
      </c>
      <c r="BG313" s="149">
        <f>IF(U313="zákl. přenesená",N313,0)</f>
        <v>0</v>
      </c>
      <c r="BH313" s="149">
        <f>IF(U313="sníž. přenesená",N313,0)</f>
        <v>0</v>
      </c>
      <c r="BI313" s="149">
        <f>IF(U313="nulová",N313,0)</f>
        <v>0</v>
      </c>
      <c r="BJ313" s="21" t="s">
        <v>85</v>
      </c>
      <c r="BK313" s="149">
        <f>ROUND(L313*K313,2)</f>
        <v>0</v>
      </c>
      <c r="BL313" s="21" t="s">
        <v>253</v>
      </c>
      <c r="BM313" s="21" t="s">
        <v>478</v>
      </c>
    </row>
    <row r="314" spans="2:65" s="1" customFormat="1" ht="25.5" customHeight="1">
      <c r="B314" s="140"/>
      <c r="C314" s="173" t="s">
        <v>479</v>
      </c>
      <c r="D314" s="173" t="s">
        <v>178</v>
      </c>
      <c r="E314" s="174" t="s">
        <v>480</v>
      </c>
      <c r="F314" s="245" t="s">
        <v>481</v>
      </c>
      <c r="G314" s="245"/>
      <c r="H314" s="245"/>
      <c r="I314" s="245"/>
      <c r="J314" s="175" t="s">
        <v>203</v>
      </c>
      <c r="K314" s="176">
        <v>3</v>
      </c>
      <c r="L314" s="246"/>
      <c r="M314" s="246"/>
      <c r="N314" s="246">
        <f>ROUND(L314*K314,2)</f>
        <v>0</v>
      </c>
      <c r="O314" s="226"/>
      <c r="P314" s="226"/>
      <c r="Q314" s="226"/>
      <c r="R314" s="145"/>
      <c r="T314" s="146" t="s">
        <v>5</v>
      </c>
      <c r="U314" s="43" t="s">
        <v>42</v>
      </c>
      <c r="V314" s="147">
        <v>0</v>
      </c>
      <c r="W314" s="147">
        <f>V314*K314</f>
        <v>0</v>
      </c>
      <c r="X314" s="147">
        <v>1.38E-2</v>
      </c>
      <c r="Y314" s="147">
        <f>X314*K314</f>
        <v>4.1399999999999999E-2</v>
      </c>
      <c r="Z314" s="147">
        <v>0</v>
      </c>
      <c r="AA314" s="148">
        <f>Z314*K314</f>
        <v>0</v>
      </c>
      <c r="AR314" s="21" t="s">
        <v>339</v>
      </c>
      <c r="AT314" s="21" t="s">
        <v>178</v>
      </c>
      <c r="AU314" s="21" t="s">
        <v>122</v>
      </c>
      <c r="AY314" s="21" t="s">
        <v>163</v>
      </c>
      <c r="BE314" s="149">
        <f>IF(U314="základní",N314,0)</f>
        <v>0</v>
      </c>
      <c r="BF314" s="149">
        <f>IF(U314="snížená",N314,0)</f>
        <v>0</v>
      </c>
      <c r="BG314" s="149">
        <f>IF(U314="zákl. přenesená",N314,0)</f>
        <v>0</v>
      </c>
      <c r="BH314" s="149">
        <f>IF(U314="sníž. přenesená",N314,0)</f>
        <v>0</v>
      </c>
      <c r="BI314" s="149">
        <f>IF(U314="nulová",N314,0)</f>
        <v>0</v>
      </c>
      <c r="BJ314" s="21" t="s">
        <v>85</v>
      </c>
      <c r="BK314" s="149">
        <f>ROUND(L314*K314,2)</f>
        <v>0</v>
      </c>
      <c r="BL314" s="21" t="s">
        <v>253</v>
      </c>
      <c r="BM314" s="21" t="s">
        <v>482</v>
      </c>
    </row>
    <row r="315" spans="2:65" s="1" customFormat="1" ht="25.5" customHeight="1">
      <c r="B315" s="140"/>
      <c r="C315" s="141" t="s">
        <v>483</v>
      </c>
      <c r="D315" s="141" t="s">
        <v>164</v>
      </c>
      <c r="E315" s="142" t="s">
        <v>484</v>
      </c>
      <c r="F315" s="225" t="s">
        <v>485</v>
      </c>
      <c r="G315" s="225"/>
      <c r="H315" s="225"/>
      <c r="I315" s="225"/>
      <c r="J315" s="143" t="s">
        <v>203</v>
      </c>
      <c r="K315" s="144">
        <v>4</v>
      </c>
      <c r="L315" s="226"/>
      <c r="M315" s="226"/>
      <c r="N315" s="226">
        <f>ROUND(L315*K315,2)</f>
        <v>0</v>
      </c>
      <c r="O315" s="226"/>
      <c r="P315" s="226"/>
      <c r="Q315" s="226"/>
      <c r="R315" s="145"/>
      <c r="T315" s="146" t="s">
        <v>5</v>
      </c>
      <c r="U315" s="43" t="s">
        <v>42</v>
      </c>
      <c r="V315" s="147">
        <v>0.05</v>
      </c>
      <c r="W315" s="147">
        <f>V315*K315</f>
        <v>0.2</v>
      </c>
      <c r="X315" s="147">
        <v>0</v>
      </c>
      <c r="Y315" s="147">
        <f>X315*K315</f>
        <v>0</v>
      </c>
      <c r="Z315" s="147">
        <v>2.4E-2</v>
      </c>
      <c r="AA315" s="148">
        <f>Z315*K315</f>
        <v>9.6000000000000002E-2</v>
      </c>
      <c r="AR315" s="21" t="s">
        <v>253</v>
      </c>
      <c r="AT315" s="21" t="s">
        <v>164</v>
      </c>
      <c r="AU315" s="21" t="s">
        <v>122</v>
      </c>
      <c r="AY315" s="21" t="s">
        <v>163</v>
      </c>
      <c r="BE315" s="149">
        <f>IF(U315="základní",N315,0)</f>
        <v>0</v>
      </c>
      <c r="BF315" s="149">
        <f>IF(U315="snížená",N315,0)</f>
        <v>0</v>
      </c>
      <c r="BG315" s="149">
        <f>IF(U315="zákl. přenesená",N315,0)</f>
        <v>0</v>
      </c>
      <c r="BH315" s="149">
        <f>IF(U315="sníž. přenesená",N315,0)</f>
        <v>0</v>
      </c>
      <c r="BI315" s="149">
        <f>IF(U315="nulová",N315,0)</f>
        <v>0</v>
      </c>
      <c r="BJ315" s="21" t="s">
        <v>85</v>
      </c>
      <c r="BK315" s="149">
        <f>ROUND(L315*K315,2)</f>
        <v>0</v>
      </c>
      <c r="BL315" s="21" t="s">
        <v>253</v>
      </c>
      <c r="BM315" s="21" t="s">
        <v>486</v>
      </c>
    </row>
    <row r="316" spans="2:65" s="10" customFormat="1" ht="16.5" customHeight="1">
      <c r="B316" s="150"/>
      <c r="C316" s="151"/>
      <c r="D316" s="151"/>
      <c r="E316" s="152" t="s">
        <v>5</v>
      </c>
      <c r="F316" s="227" t="s">
        <v>487</v>
      </c>
      <c r="G316" s="228"/>
      <c r="H316" s="228"/>
      <c r="I316" s="228"/>
      <c r="J316" s="151"/>
      <c r="K316" s="152" t="s">
        <v>5</v>
      </c>
      <c r="L316" s="151"/>
      <c r="M316" s="151"/>
      <c r="N316" s="151"/>
      <c r="O316" s="151"/>
      <c r="P316" s="151"/>
      <c r="Q316" s="151"/>
      <c r="R316" s="153"/>
      <c r="T316" s="154"/>
      <c r="U316" s="151"/>
      <c r="V316" s="151"/>
      <c r="W316" s="151"/>
      <c r="X316" s="151"/>
      <c r="Y316" s="151"/>
      <c r="Z316" s="151"/>
      <c r="AA316" s="155"/>
      <c r="AT316" s="156" t="s">
        <v>171</v>
      </c>
      <c r="AU316" s="156" t="s">
        <v>122</v>
      </c>
      <c r="AV316" s="10" t="s">
        <v>85</v>
      </c>
      <c r="AW316" s="10" t="s">
        <v>33</v>
      </c>
      <c r="AX316" s="10" t="s">
        <v>77</v>
      </c>
      <c r="AY316" s="156" t="s">
        <v>163</v>
      </c>
    </row>
    <row r="317" spans="2:65" s="11" customFormat="1" ht="16.5" customHeight="1">
      <c r="B317" s="157"/>
      <c r="C317" s="158"/>
      <c r="D317" s="158"/>
      <c r="E317" s="159" t="s">
        <v>5</v>
      </c>
      <c r="F317" s="229" t="s">
        <v>168</v>
      </c>
      <c r="G317" s="230"/>
      <c r="H317" s="230"/>
      <c r="I317" s="230"/>
      <c r="J317" s="158"/>
      <c r="K317" s="160">
        <v>4</v>
      </c>
      <c r="L317" s="158"/>
      <c r="M317" s="158"/>
      <c r="N317" s="158"/>
      <c r="O317" s="158"/>
      <c r="P317" s="158"/>
      <c r="Q317" s="158"/>
      <c r="R317" s="161"/>
      <c r="T317" s="162"/>
      <c r="U317" s="158"/>
      <c r="V317" s="158"/>
      <c r="W317" s="158"/>
      <c r="X317" s="158"/>
      <c r="Y317" s="158"/>
      <c r="Z317" s="158"/>
      <c r="AA317" s="163"/>
      <c r="AT317" s="164" t="s">
        <v>171</v>
      </c>
      <c r="AU317" s="164" t="s">
        <v>122</v>
      </c>
      <c r="AV317" s="11" t="s">
        <v>122</v>
      </c>
      <c r="AW317" s="11" t="s">
        <v>33</v>
      </c>
      <c r="AX317" s="11" t="s">
        <v>77</v>
      </c>
      <c r="AY317" s="164" t="s">
        <v>163</v>
      </c>
    </row>
    <row r="318" spans="2:65" s="12" customFormat="1" ht="16.5" customHeight="1">
      <c r="B318" s="165"/>
      <c r="C318" s="166"/>
      <c r="D318" s="166"/>
      <c r="E318" s="167" t="s">
        <v>5</v>
      </c>
      <c r="F318" s="231" t="s">
        <v>177</v>
      </c>
      <c r="G318" s="232"/>
      <c r="H318" s="232"/>
      <c r="I318" s="232"/>
      <c r="J318" s="166"/>
      <c r="K318" s="168">
        <v>4</v>
      </c>
      <c r="L318" s="166"/>
      <c r="M318" s="166"/>
      <c r="N318" s="166"/>
      <c r="O318" s="166"/>
      <c r="P318" s="166"/>
      <c r="Q318" s="166"/>
      <c r="R318" s="169"/>
      <c r="T318" s="170"/>
      <c r="U318" s="166"/>
      <c r="V318" s="166"/>
      <c r="W318" s="166"/>
      <c r="X318" s="166"/>
      <c r="Y318" s="166"/>
      <c r="Z318" s="166"/>
      <c r="AA318" s="171"/>
      <c r="AT318" s="172" t="s">
        <v>171</v>
      </c>
      <c r="AU318" s="172" t="s">
        <v>122</v>
      </c>
      <c r="AV318" s="12" t="s">
        <v>168</v>
      </c>
      <c r="AW318" s="12" t="s">
        <v>33</v>
      </c>
      <c r="AX318" s="12" t="s">
        <v>85</v>
      </c>
      <c r="AY318" s="172" t="s">
        <v>163</v>
      </c>
    </row>
    <row r="319" spans="2:65" s="1" customFormat="1" ht="25.5" customHeight="1">
      <c r="B319" s="140"/>
      <c r="C319" s="141" t="s">
        <v>313</v>
      </c>
      <c r="D319" s="141" t="s">
        <v>164</v>
      </c>
      <c r="E319" s="142" t="s">
        <v>488</v>
      </c>
      <c r="F319" s="225" t="s">
        <v>489</v>
      </c>
      <c r="G319" s="225"/>
      <c r="H319" s="225"/>
      <c r="I319" s="225"/>
      <c r="J319" s="143" t="s">
        <v>203</v>
      </c>
      <c r="K319" s="144">
        <v>1</v>
      </c>
      <c r="L319" s="226"/>
      <c r="M319" s="226"/>
      <c r="N319" s="226">
        <f>ROUND(L319*K319,2)</f>
        <v>0</v>
      </c>
      <c r="O319" s="226"/>
      <c r="P319" s="226"/>
      <c r="Q319" s="226"/>
      <c r="R319" s="145"/>
      <c r="T319" s="146" t="s">
        <v>5</v>
      </c>
      <c r="U319" s="43" t="s">
        <v>42</v>
      </c>
      <c r="V319" s="147">
        <v>0.95</v>
      </c>
      <c r="W319" s="147">
        <f>V319*K319</f>
        <v>0.95</v>
      </c>
      <c r="X319" s="147">
        <v>0</v>
      </c>
      <c r="Y319" s="147">
        <f>X319*K319</f>
        <v>0</v>
      </c>
      <c r="Z319" s="147">
        <v>0.17399999999999999</v>
      </c>
      <c r="AA319" s="148">
        <f>Z319*K319</f>
        <v>0.17399999999999999</v>
      </c>
      <c r="AR319" s="21" t="s">
        <v>253</v>
      </c>
      <c r="AT319" s="21" t="s">
        <v>164</v>
      </c>
      <c r="AU319" s="21" t="s">
        <v>122</v>
      </c>
      <c r="AY319" s="21" t="s">
        <v>163</v>
      </c>
      <c r="BE319" s="149">
        <f>IF(U319="základní",N319,0)</f>
        <v>0</v>
      </c>
      <c r="BF319" s="149">
        <f>IF(U319="snížená",N319,0)</f>
        <v>0</v>
      </c>
      <c r="BG319" s="149">
        <f>IF(U319="zákl. přenesená",N319,0)</f>
        <v>0</v>
      </c>
      <c r="BH319" s="149">
        <f>IF(U319="sníž. přenesená",N319,0)</f>
        <v>0</v>
      </c>
      <c r="BI319" s="149">
        <f>IF(U319="nulová",N319,0)</f>
        <v>0</v>
      </c>
      <c r="BJ319" s="21" t="s">
        <v>85</v>
      </c>
      <c r="BK319" s="149">
        <f>ROUND(L319*K319,2)</f>
        <v>0</v>
      </c>
      <c r="BL319" s="21" t="s">
        <v>253</v>
      </c>
      <c r="BM319" s="21" t="s">
        <v>490</v>
      </c>
    </row>
    <row r="320" spans="2:65" s="1" customFormat="1" ht="16.5" customHeight="1">
      <c r="B320" s="140"/>
      <c r="C320" s="141" t="s">
        <v>314</v>
      </c>
      <c r="D320" s="141" t="s">
        <v>164</v>
      </c>
      <c r="E320" s="142" t="s">
        <v>491</v>
      </c>
      <c r="F320" s="225" t="s">
        <v>492</v>
      </c>
      <c r="G320" s="225"/>
      <c r="H320" s="225"/>
      <c r="I320" s="225"/>
      <c r="J320" s="143" t="s">
        <v>493</v>
      </c>
      <c r="K320" s="144">
        <v>1</v>
      </c>
      <c r="L320" s="226"/>
      <c r="M320" s="226"/>
      <c r="N320" s="226">
        <f>ROUND(L320*K320,2)</f>
        <v>0</v>
      </c>
      <c r="O320" s="226"/>
      <c r="P320" s="226"/>
      <c r="Q320" s="226"/>
      <c r="R320" s="145"/>
      <c r="T320" s="146" t="s">
        <v>5</v>
      </c>
      <c r="U320" s="43" t="s">
        <v>42</v>
      </c>
      <c r="V320" s="147">
        <v>0.95</v>
      </c>
      <c r="W320" s="147">
        <f>V320*K320</f>
        <v>0.95</v>
      </c>
      <c r="X320" s="147">
        <v>0</v>
      </c>
      <c r="Y320" s="147">
        <f>X320*K320</f>
        <v>0</v>
      </c>
      <c r="Z320" s="147">
        <v>0.17399999999999999</v>
      </c>
      <c r="AA320" s="148">
        <f>Z320*K320</f>
        <v>0.17399999999999999</v>
      </c>
      <c r="AR320" s="21" t="s">
        <v>253</v>
      </c>
      <c r="AT320" s="21" t="s">
        <v>164</v>
      </c>
      <c r="AU320" s="21" t="s">
        <v>122</v>
      </c>
      <c r="AY320" s="21" t="s">
        <v>163</v>
      </c>
      <c r="BE320" s="149">
        <f>IF(U320="základní",N320,0)</f>
        <v>0</v>
      </c>
      <c r="BF320" s="149">
        <f>IF(U320="snížená",N320,0)</f>
        <v>0</v>
      </c>
      <c r="BG320" s="149">
        <f>IF(U320="zákl. přenesená",N320,0)</f>
        <v>0</v>
      </c>
      <c r="BH320" s="149">
        <f>IF(U320="sníž. přenesená",N320,0)</f>
        <v>0</v>
      </c>
      <c r="BI320" s="149">
        <f>IF(U320="nulová",N320,0)</f>
        <v>0</v>
      </c>
      <c r="BJ320" s="21" t="s">
        <v>85</v>
      </c>
      <c r="BK320" s="149">
        <f>ROUND(L320*K320,2)</f>
        <v>0</v>
      </c>
      <c r="BL320" s="21" t="s">
        <v>253</v>
      </c>
      <c r="BM320" s="21" t="s">
        <v>494</v>
      </c>
    </row>
    <row r="321" spans="2:65" s="1" customFormat="1" ht="25.5" customHeight="1">
      <c r="B321" s="140"/>
      <c r="C321" s="141" t="s">
        <v>495</v>
      </c>
      <c r="D321" s="141" t="s">
        <v>164</v>
      </c>
      <c r="E321" s="142" t="s">
        <v>496</v>
      </c>
      <c r="F321" s="225" t="s">
        <v>497</v>
      </c>
      <c r="G321" s="225"/>
      <c r="H321" s="225"/>
      <c r="I321" s="225"/>
      <c r="J321" s="143" t="s">
        <v>203</v>
      </c>
      <c r="K321" s="144">
        <v>2</v>
      </c>
      <c r="L321" s="226"/>
      <c r="M321" s="226"/>
      <c r="N321" s="226">
        <f>ROUND(L321*K321,2)</f>
        <v>0</v>
      </c>
      <c r="O321" s="226"/>
      <c r="P321" s="226"/>
      <c r="Q321" s="226"/>
      <c r="R321" s="145"/>
      <c r="T321" s="146" t="s">
        <v>5</v>
      </c>
      <c r="U321" s="43" t="s">
        <v>42</v>
      </c>
      <c r="V321" s="147">
        <v>0</v>
      </c>
      <c r="W321" s="147">
        <f>V321*K321</f>
        <v>0</v>
      </c>
      <c r="X321" s="147">
        <v>0</v>
      </c>
      <c r="Y321" s="147">
        <f>X321*K321</f>
        <v>0</v>
      </c>
      <c r="Z321" s="147">
        <v>0</v>
      </c>
      <c r="AA321" s="148">
        <f>Z321*K321</f>
        <v>0</v>
      </c>
      <c r="AR321" s="21" t="s">
        <v>253</v>
      </c>
      <c r="AT321" s="21" t="s">
        <v>164</v>
      </c>
      <c r="AU321" s="21" t="s">
        <v>122</v>
      </c>
      <c r="AY321" s="21" t="s">
        <v>163</v>
      </c>
      <c r="BE321" s="149">
        <f>IF(U321="základní",N321,0)</f>
        <v>0</v>
      </c>
      <c r="BF321" s="149">
        <f>IF(U321="snížená",N321,0)</f>
        <v>0</v>
      </c>
      <c r="BG321" s="149">
        <f>IF(U321="zákl. přenesená",N321,0)</f>
        <v>0</v>
      </c>
      <c r="BH321" s="149">
        <f>IF(U321="sníž. přenesená",N321,0)</f>
        <v>0</v>
      </c>
      <c r="BI321" s="149">
        <f>IF(U321="nulová",N321,0)</f>
        <v>0</v>
      </c>
      <c r="BJ321" s="21" t="s">
        <v>85</v>
      </c>
      <c r="BK321" s="149">
        <f>ROUND(L321*K321,2)</f>
        <v>0</v>
      </c>
      <c r="BL321" s="21" t="s">
        <v>253</v>
      </c>
      <c r="BM321" s="21" t="s">
        <v>498</v>
      </c>
    </row>
    <row r="322" spans="2:65" s="1" customFormat="1" ht="51" customHeight="1">
      <c r="B322" s="140"/>
      <c r="C322" s="141" t="s">
        <v>499</v>
      </c>
      <c r="D322" s="141" t="s">
        <v>164</v>
      </c>
      <c r="E322" s="142" t="s">
        <v>500</v>
      </c>
      <c r="F322" s="225" t="s">
        <v>501</v>
      </c>
      <c r="G322" s="225"/>
      <c r="H322" s="225"/>
      <c r="I322" s="225"/>
      <c r="J322" s="143" t="s">
        <v>203</v>
      </c>
      <c r="K322" s="144">
        <v>3</v>
      </c>
      <c r="L322" s="226"/>
      <c r="M322" s="226"/>
      <c r="N322" s="226">
        <f>ROUND(L322*K322,2)</f>
        <v>0</v>
      </c>
      <c r="O322" s="226"/>
      <c r="P322" s="226"/>
      <c r="Q322" s="226"/>
      <c r="R322" s="145"/>
      <c r="T322" s="146" t="s">
        <v>5</v>
      </c>
      <c r="U322" s="43" t="s">
        <v>42</v>
      </c>
      <c r="V322" s="147">
        <v>0</v>
      </c>
      <c r="W322" s="147">
        <f>V322*K322</f>
        <v>0</v>
      </c>
      <c r="X322" s="147">
        <v>0</v>
      </c>
      <c r="Y322" s="147">
        <f>X322*K322</f>
        <v>0</v>
      </c>
      <c r="Z322" s="147">
        <v>0</v>
      </c>
      <c r="AA322" s="148">
        <f>Z322*K322</f>
        <v>0</v>
      </c>
      <c r="AR322" s="21" t="s">
        <v>253</v>
      </c>
      <c r="AT322" s="21" t="s">
        <v>164</v>
      </c>
      <c r="AU322" s="21" t="s">
        <v>122</v>
      </c>
      <c r="AY322" s="21" t="s">
        <v>163</v>
      </c>
      <c r="BE322" s="149">
        <f>IF(U322="základní",N322,0)</f>
        <v>0</v>
      </c>
      <c r="BF322" s="149">
        <f>IF(U322="snížená",N322,0)</f>
        <v>0</v>
      </c>
      <c r="BG322" s="149">
        <f>IF(U322="zákl. přenesená",N322,0)</f>
        <v>0</v>
      </c>
      <c r="BH322" s="149">
        <f>IF(U322="sníž. přenesená",N322,0)</f>
        <v>0</v>
      </c>
      <c r="BI322" s="149">
        <f>IF(U322="nulová",N322,0)</f>
        <v>0</v>
      </c>
      <c r="BJ322" s="21" t="s">
        <v>85</v>
      </c>
      <c r="BK322" s="149">
        <f>ROUND(L322*K322,2)</f>
        <v>0</v>
      </c>
      <c r="BL322" s="21" t="s">
        <v>253</v>
      </c>
      <c r="BM322" s="21" t="s">
        <v>502</v>
      </c>
    </row>
    <row r="323" spans="2:65" s="1" customFormat="1" ht="25.5" customHeight="1">
      <c r="B323" s="140"/>
      <c r="C323" s="141" t="s">
        <v>503</v>
      </c>
      <c r="D323" s="141" t="s">
        <v>164</v>
      </c>
      <c r="E323" s="142" t="s">
        <v>504</v>
      </c>
      <c r="F323" s="225" t="s">
        <v>505</v>
      </c>
      <c r="G323" s="225"/>
      <c r="H323" s="225"/>
      <c r="I323" s="225"/>
      <c r="J323" s="143" t="s">
        <v>167</v>
      </c>
      <c r="K323" s="144">
        <v>0.152</v>
      </c>
      <c r="L323" s="226"/>
      <c r="M323" s="226"/>
      <c r="N323" s="226">
        <f>ROUND(L323*K323,2)</f>
        <v>0</v>
      </c>
      <c r="O323" s="226"/>
      <c r="P323" s="226"/>
      <c r="Q323" s="226"/>
      <c r="R323" s="145"/>
      <c r="T323" s="146" t="s">
        <v>5</v>
      </c>
      <c r="U323" s="43" t="s">
        <v>42</v>
      </c>
      <c r="V323" s="147">
        <v>2.4209999999999998</v>
      </c>
      <c r="W323" s="147">
        <f>V323*K323</f>
        <v>0.36799199999999999</v>
      </c>
      <c r="X323" s="147">
        <v>0</v>
      </c>
      <c r="Y323" s="147">
        <f>X323*K323</f>
        <v>0</v>
      </c>
      <c r="Z323" s="147">
        <v>0</v>
      </c>
      <c r="AA323" s="148">
        <f>Z323*K323</f>
        <v>0</v>
      </c>
      <c r="AR323" s="21" t="s">
        <v>253</v>
      </c>
      <c r="AT323" s="21" t="s">
        <v>164</v>
      </c>
      <c r="AU323" s="21" t="s">
        <v>122</v>
      </c>
      <c r="AY323" s="21" t="s">
        <v>163</v>
      </c>
      <c r="BE323" s="149">
        <f>IF(U323="základní",N323,0)</f>
        <v>0</v>
      </c>
      <c r="BF323" s="149">
        <f>IF(U323="snížená",N323,0)</f>
        <v>0</v>
      </c>
      <c r="BG323" s="149">
        <f>IF(U323="zákl. přenesená",N323,0)</f>
        <v>0</v>
      </c>
      <c r="BH323" s="149">
        <f>IF(U323="sníž. přenesená",N323,0)</f>
        <v>0</v>
      </c>
      <c r="BI323" s="149">
        <f>IF(U323="nulová",N323,0)</f>
        <v>0</v>
      </c>
      <c r="BJ323" s="21" t="s">
        <v>85</v>
      </c>
      <c r="BK323" s="149">
        <f>ROUND(L323*K323,2)</f>
        <v>0</v>
      </c>
      <c r="BL323" s="21" t="s">
        <v>253</v>
      </c>
      <c r="BM323" s="21" t="s">
        <v>506</v>
      </c>
    </row>
    <row r="324" spans="2:65" s="9" customFormat="1" ht="29.85" customHeight="1">
      <c r="B324" s="129"/>
      <c r="C324" s="130"/>
      <c r="D324" s="139" t="s">
        <v>143</v>
      </c>
      <c r="E324" s="139"/>
      <c r="F324" s="139"/>
      <c r="G324" s="139"/>
      <c r="H324" s="139"/>
      <c r="I324" s="139"/>
      <c r="J324" s="139"/>
      <c r="K324" s="139"/>
      <c r="L324" s="139"/>
      <c r="M324" s="139"/>
      <c r="N324" s="239">
        <f>BK324</f>
        <v>0</v>
      </c>
      <c r="O324" s="240"/>
      <c r="P324" s="240"/>
      <c r="Q324" s="240"/>
      <c r="R324" s="132"/>
      <c r="T324" s="133"/>
      <c r="U324" s="130"/>
      <c r="V324" s="130"/>
      <c r="W324" s="134">
        <f>SUM(W325:W334)</f>
        <v>117.80000000000001</v>
      </c>
      <c r="X324" s="130"/>
      <c r="Y324" s="134">
        <f>SUM(Y325:Y334)</f>
        <v>3.5340000000000003E-2</v>
      </c>
      <c r="Z324" s="130"/>
      <c r="AA324" s="135">
        <f>SUM(AA325:AA334)</f>
        <v>0</v>
      </c>
      <c r="AR324" s="136" t="s">
        <v>122</v>
      </c>
      <c r="AT324" s="137" t="s">
        <v>76</v>
      </c>
      <c r="AU324" s="137" t="s">
        <v>85</v>
      </c>
      <c r="AY324" s="136" t="s">
        <v>163</v>
      </c>
      <c r="BK324" s="138">
        <f>SUM(BK325:BK334)</f>
        <v>0</v>
      </c>
    </row>
    <row r="325" spans="2:65" s="1" customFormat="1" ht="25.5" customHeight="1">
      <c r="B325" s="140"/>
      <c r="C325" s="141" t="s">
        <v>507</v>
      </c>
      <c r="D325" s="141" t="s">
        <v>164</v>
      </c>
      <c r="E325" s="142" t="s">
        <v>508</v>
      </c>
      <c r="F325" s="225" t="s">
        <v>509</v>
      </c>
      <c r="G325" s="225"/>
      <c r="H325" s="225"/>
      <c r="I325" s="225"/>
      <c r="J325" s="143" t="s">
        <v>203</v>
      </c>
      <c r="K325" s="144">
        <v>1</v>
      </c>
      <c r="L325" s="226"/>
      <c r="M325" s="226"/>
      <c r="N325" s="226">
        <f>ROUND(L325*K325,2)</f>
        <v>0</v>
      </c>
      <c r="O325" s="226"/>
      <c r="P325" s="226"/>
      <c r="Q325" s="226"/>
      <c r="R325" s="145"/>
      <c r="T325" s="146" t="s">
        <v>5</v>
      </c>
      <c r="U325" s="43" t="s">
        <v>42</v>
      </c>
      <c r="V325" s="147">
        <v>0.2</v>
      </c>
      <c r="W325" s="147">
        <f>V325*K325</f>
        <v>0.2</v>
      </c>
      <c r="X325" s="147">
        <v>6.0000000000000002E-5</v>
      </c>
      <c r="Y325" s="147">
        <f>X325*K325</f>
        <v>6.0000000000000002E-5</v>
      </c>
      <c r="Z325" s="147">
        <v>0</v>
      </c>
      <c r="AA325" s="148">
        <f>Z325*K325</f>
        <v>0</v>
      </c>
      <c r="AR325" s="21" t="s">
        <v>253</v>
      </c>
      <c r="AT325" s="21" t="s">
        <v>164</v>
      </c>
      <c r="AU325" s="21" t="s">
        <v>122</v>
      </c>
      <c r="AY325" s="21" t="s">
        <v>163</v>
      </c>
      <c r="BE325" s="149">
        <f>IF(U325="základní",N325,0)</f>
        <v>0</v>
      </c>
      <c r="BF325" s="149">
        <f>IF(U325="snížená",N325,0)</f>
        <v>0</v>
      </c>
      <c r="BG325" s="149">
        <f>IF(U325="zákl. přenesená",N325,0)</f>
        <v>0</v>
      </c>
      <c r="BH325" s="149">
        <f>IF(U325="sníž. přenesená",N325,0)</f>
        <v>0</v>
      </c>
      <c r="BI325" s="149">
        <f>IF(U325="nulová",N325,0)</f>
        <v>0</v>
      </c>
      <c r="BJ325" s="21" t="s">
        <v>85</v>
      </c>
      <c r="BK325" s="149">
        <f>ROUND(L325*K325,2)</f>
        <v>0</v>
      </c>
      <c r="BL325" s="21" t="s">
        <v>253</v>
      </c>
      <c r="BM325" s="21" t="s">
        <v>510</v>
      </c>
    </row>
    <row r="326" spans="2:65" s="11" customFormat="1" ht="16.5" customHeight="1">
      <c r="B326" s="157"/>
      <c r="C326" s="158"/>
      <c r="D326" s="158"/>
      <c r="E326" s="159" t="s">
        <v>5</v>
      </c>
      <c r="F326" s="247" t="s">
        <v>511</v>
      </c>
      <c r="G326" s="248"/>
      <c r="H326" s="248"/>
      <c r="I326" s="248"/>
      <c r="J326" s="158"/>
      <c r="K326" s="160">
        <v>1</v>
      </c>
      <c r="L326" s="158"/>
      <c r="M326" s="158"/>
      <c r="N326" s="158"/>
      <c r="O326" s="158"/>
      <c r="P326" s="158"/>
      <c r="Q326" s="158"/>
      <c r="R326" s="161"/>
      <c r="T326" s="162"/>
      <c r="U326" s="158"/>
      <c r="V326" s="158"/>
      <c r="W326" s="158"/>
      <c r="X326" s="158"/>
      <c r="Y326" s="158"/>
      <c r="Z326" s="158"/>
      <c r="AA326" s="163"/>
      <c r="AT326" s="164" t="s">
        <v>171</v>
      </c>
      <c r="AU326" s="164" t="s">
        <v>122</v>
      </c>
      <c r="AV326" s="11" t="s">
        <v>122</v>
      </c>
      <c r="AW326" s="11" t="s">
        <v>33</v>
      </c>
      <c r="AX326" s="11" t="s">
        <v>77</v>
      </c>
      <c r="AY326" s="164" t="s">
        <v>163</v>
      </c>
    </row>
    <row r="327" spans="2:65" s="12" customFormat="1" ht="16.5" customHeight="1">
      <c r="B327" s="165"/>
      <c r="C327" s="166"/>
      <c r="D327" s="166"/>
      <c r="E327" s="167" t="s">
        <v>5</v>
      </c>
      <c r="F327" s="231" t="s">
        <v>177</v>
      </c>
      <c r="G327" s="232"/>
      <c r="H327" s="232"/>
      <c r="I327" s="232"/>
      <c r="J327" s="166"/>
      <c r="K327" s="168">
        <v>1</v>
      </c>
      <c r="L327" s="166"/>
      <c r="M327" s="166"/>
      <c r="N327" s="166"/>
      <c r="O327" s="166"/>
      <c r="P327" s="166"/>
      <c r="Q327" s="166"/>
      <c r="R327" s="169"/>
      <c r="T327" s="170"/>
      <c r="U327" s="166"/>
      <c r="V327" s="166"/>
      <c r="W327" s="166"/>
      <c r="X327" s="166"/>
      <c r="Y327" s="166"/>
      <c r="Z327" s="166"/>
      <c r="AA327" s="171"/>
      <c r="AT327" s="172" t="s">
        <v>171</v>
      </c>
      <c r="AU327" s="172" t="s">
        <v>122</v>
      </c>
      <c r="AV327" s="12" t="s">
        <v>168</v>
      </c>
      <c r="AW327" s="12" t="s">
        <v>33</v>
      </c>
      <c r="AX327" s="12" t="s">
        <v>85</v>
      </c>
      <c r="AY327" s="172" t="s">
        <v>163</v>
      </c>
    </row>
    <row r="328" spans="2:65" s="1" customFormat="1" ht="25.5" customHeight="1">
      <c r="B328" s="140"/>
      <c r="C328" s="141" t="s">
        <v>512</v>
      </c>
      <c r="D328" s="141" t="s">
        <v>164</v>
      </c>
      <c r="E328" s="142" t="s">
        <v>513</v>
      </c>
      <c r="F328" s="225" t="s">
        <v>514</v>
      </c>
      <c r="G328" s="225"/>
      <c r="H328" s="225"/>
      <c r="I328" s="225"/>
      <c r="J328" s="143" t="s">
        <v>203</v>
      </c>
      <c r="K328" s="144">
        <v>1</v>
      </c>
      <c r="L328" s="226"/>
      <c r="M328" s="226"/>
      <c r="N328" s="226">
        <f>ROUND(L328*K328,2)</f>
        <v>0</v>
      </c>
      <c r="O328" s="226"/>
      <c r="P328" s="226"/>
      <c r="Q328" s="226"/>
      <c r="R328" s="145"/>
      <c r="T328" s="146" t="s">
        <v>5</v>
      </c>
      <c r="U328" s="43" t="s">
        <v>42</v>
      </c>
      <c r="V328" s="147">
        <v>0.2</v>
      </c>
      <c r="W328" s="147">
        <f>V328*K328</f>
        <v>0.2</v>
      </c>
      <c r="X328" s="147">
        <v>6.0000000000000002E-5</v>
      </c>
      <c r="Y328" s="147">
        <f>X328*K328</f>
        <v>6.0000000000000002E-5</v>
      </c>
      <c r="Z328" s="147">
        <v>0</v>
      </c>
      <c r="AA328" s="148">
        <f>Z328*K328</f>
        <v>0</v>
      </c>
      <c r="AR328" s="21" t="s">
        <v>253</v>
      </c>
      <c r="AT328" s="21" t="s">
        <v>164</v>
      </c>
      <c r="AU328" s="21" t="s">
        <v>122</v>
      </c>
      <c r="AY328" s="21" t="s">
        <v>163</v>
      </c>
      <c r="BE328" s="149">
        <f>IF(U328="základní",N328,0)</f>
        <v>0</v>
      </c>
      <c r="BF328" s="149">
        <f>IF(U328="snížená",N328,0)</f>
        <v>0</v>
      </c>
      <c r="BG328" s="149">
        <f>IF(U328="zákl. přenesená",N328,0)</f>
        <v>0</v>
      </c>
      <c r="BH328" s="149">
        <f>IF(U328="sníž. přenesená",N328,0)</f>
        <v>0</v>
      </c>
      <c r="BI328" s="149">
        <f>IF(U328="nulová",N328,0)</f>
        <v>0</v>
      </c>
      <c r="BJ328" s="21" t="s">
        <v>85</v>
      </c>
      <c r="BK328" s="149">
        <f>ROUND(L328*K328,2)</f>
        <v>0</v>
      </c>
      <c r="BL328" s="21" t="s">
        <v>253</v>
      </c>
      <c r="BM328" s="21" t="s">
        <v>515</v>
      </c>
    </row>
    <row r="329" spans="2:65" s="11" customFormat="1" ht="16.5" customHeight="1">
      <c r="B329" s="157"/>
      <c r="C329" s="158"/>
      <c r="D329" s="158"/>
      <c r="E329" s="159" t="s">
        <v>5</v>
      </c>
      <c r="F329" s="247" t="s">
        <v>511</v>
      </c>
      <c r="G329" s="248"/>
      <c r="H329" s="248"/>
      <c r="I329" s="248"/>
      <c r="J329" s="158"/>
      <c r="K329" s="160">
        <v>1</v>
      </c>
      <c r="L329" s="158"/>
      <c r="M329" s="158"/>
      <c r="N329" s="158"/>
      <c r="O329" s="158"/>
      <c r="P329" s="158"/>
      <c r="Q329" s="158"/>
      <c r="R329" s="161"/>
      <c r="T329" s="162"/>
      <c r="U329" s="158"/>
      <c r="V329" s="158"/>
      <c r="W329" s="158"/>
      <c r="X329" s="158"/>
      <c r="Y329" s="158"/>
      <c r="Z329" s="158"/>
      <c r="AA329" s="163"/>
      <c r="AT329" s="164" t="s">
        <v>171</v>
      </c>
      <c r="AU329" s="164" t="s">
        <v>122</v>
      </c>
      <c r="AV329" s="11" t="s">
        <v>122</v>
      </c>
      <c r="AW329" s="11" t="s">
        <v>33</v>
      </c>
      <c r="AX329" s="11" t="s">
        <v>77</v>
      </c>
      <c r="AY329" s="164" t="s">
        <v>163</v>
      </c>
    </row>
    <row r="330" spans="2:65" s="12" customFormat="1" ht="16.5" customHeight="1">
      <c r="B330" s="165"/>
      <c r="C330" s="166"/>
      <c r="D330" s="166"/>
      <c r="E330" s="167" t="s">
        <v>5</v>
      </c>
      <c r="F330" s="231" t="s">
        <v>177</v>
      </c>
      <c r="G330" s="232"/>
      <c r="H330" s="232"/>
      <c r="I330" s="232"/>
      <c r="J330" s="166"/>
      <c r="K330" s="168">
        <v>1</v>
      </c>
      <c r="L330" s="166"/>
      <c r="M330" s="166"/>
      <c r="N330" s="166"/>
      <c r="O330" s="166"/>
      <c r="P330" s="166"/>
      <c r="Q330" s="166"/>
      <c r="R330" s="169"/>
      <c r="T330" s="170"/>
      <c r="U330" s="166"/>
      <c r="V330" s="166"/>
      <c r="W330" s="166"/>
      <c r="X330" s="166"/>
      <c r="Y330" s="166"/>
      <c r="Z330" s="166"/>
      <c r="AA330" s="171"/>
      <c r="AT330" s="172" t="s">
        <v>171</v>
      </c>
      <c r="AU330" s="172" t="s">
        <v>122</v>
      </c>
      <c r="AV330" s="12" t="s">
        <v>168</v>
      </c>
      <c r="AW330" s="12" t="s">
        <v>33</v>
      </c>
      <c r="AX330" s="12" t="s">
        <v>85</v>
      </c>
      <c r="AY330" s="172" t="s">
        <v>163</v>
      </c>
    </row>
    <row r="331" spans="2:65" s="1" customFormat="1" ht="25.5" customHeight="1">
      <c r="B331" s="140"/>
      <c r="C331" s="141" t="s">
        <v>516</v>
      </c>
      <c r="D331" s="141" t="s">
        <v>164</v>
      </c>
      <c r="E331" s="142" t="s">
        <v>517</v>
      </c>
      <c r="F331" s="225" t="s">
        <v>518</v>
      </c>
      <c r="G331" s="225"/>
      <c r="H331" s="225"/>
      <c r="I331" s="225"/>
      <c r="J331" s="143" t="s">
        <v>519</v>
      </c>
      <c r="K331" s="144">
        <v>587</v>
      </c>
      <c r="L331" s="226"/>
      <c r="M331" s="226"/>
      <c r="N331" s="226">
        <f>ROUND(L331*K331,2)</f>
        <v>0</v>
      </c>
      <c r="O331" s="226"/>
      <c r="P331" s="226"/>
      <c r="Q331" s="226"/>
      <c r="R331" s="145"/>
      <c r="T331" s="146" t="s">
        <v>5</v>
      </c>
      <c r="U331" s="43" t="s">
        <v>42</v>
      </c>
      <c r="V331" s="147">
        <v>0.2</v>
      </c>
      <c r="W331" s="147">
        <f>V331*K331</f>
        <v>117.4</v>
      </c>
      <c r="X331" s="147">
        <v>6.0000000000000002E-5</v>
      </c>
      <c r="Y331" s="147">
        <f>X331*K331</f>
        <v>3.5220000000000001E-2</v>
      </c>
      <c r="Z331" s="147">
        <v>0</v>
      </c>
      <c r="AA331" s="148">
        <f>Z331*K331</f>
        <v>0</v>
      </c>
      <c r="AR331" s="21" t="s">
        <v>253</v>
      </c>
      <c r="AT331" s="21" t="s">
        <v>164</v>
      </c>
      <c r="AU331" s="21" t="s">
        <v>122</v>
      </c>
      <c r="AY331" s="21" t="s">
        <v>163</v>
      </c>
      <c r="BE331" s="149">
        <f>IF(U331="základní",N331,0)</f>
        <v>0</v>
      </c>
      <c r="BF331" s="149">
        <f>IF(U331="snížená",N331,0)</f>
        <v>0</v>
      </c>
      <c r="BG331" s="149">
        <f>IF(U331="zákl. přenesená",N331,0)</f>
        <v>0</v>
      </c>
      <c r="BH331" s="149">
        <f>IF(U331="sníž. přenesená",N331,0)</f>
        <v>0</v>
      </c>
      <c r="BI331" s="149">
        <f>IF(U331="nulová",N331,0)</f>
        <v>0</v>
      </c>
      <c r="BJ331" s="21" t="s">
        <v>85</v>
      </c>
      <c r="BK331" s="149">
        <f>ROUND(L331*K331,2)</f>
        <v>0</v>
      </c>
      <c r="BL331" s="21" t="s">
        <v>253</v>
      </c>
      <c r="BM331" s="21" t="s">
        <v>520</v>
      </c>
    </row>
    <row r="332" spans="2:65" s="10" customFormat="1" ht="16.5" customHeight="1">
      <c r="B332" s="150"/>
      <c r="C332" s="151"/>
      <c r="D332" s="151"/>
      <c r="E332" s="152" t="s">
        <v>5</v>
      </c>
      <c r="F332" s="227" t="s">
        <v>521</v>
      </c>
      <c r="G332" s="228"/>
      <c r="H332" s="228"/>
      <c r="I332" s="228"/>
      <c r="J332" s="151"/>
      <c r="K332" s="152" t="s">
        <v>5</v>
      </c>
      <c r="L332" s="151"/>
      <c r="M332" s="151"/>
      <c r="N332" s="151"/>
      <c r="O332" s="151"/>
      <c r="P332" s="151"/>
      <c r="Q332" s="151"/>
      <c r="R332" s="153"/>
      <c r="T332" s="154"/>
      <c r="U332" s="151"/>
      <c r="V332" s="151"/>
      <c r="W332" s="151"/>
      <c r="X332" s="151"/>
      <c r="Y332" s="151"/>
      <c r="Z332" s="151"/>
      <c r="AA332" s="155"/>
      <c r="AT332" s="156" t="s">
        <v>171</v>
      </c>
      <c r="AU332" s="156" t="s">
        <v>122</v>
      </c>
      <c r="AV332" s="10" t="s">
        <v>85</v>
      </c>
      <c r="AW332" s="10" t="s">
        <v>33</v>
      </c>
      <c r="AX332" s="10" t="s">
        <v>77</v>
      </c>
      <c r="AY332" s="156" t="s">
        <v>163</v>
      </c>
    </row>
    <row r="333" spans="2:65" s="11" customFormat="1" ht="16.5" customHeight="1">
      <c r="B333" s="157"/>
      <c r="C333" s="158"/>
      <c r="D333" s="158"/>
      <c r="E333" s="159" t="s">
        <v>5</v>
      </c>
      <c r="F333" s="229" t="s">
        <v>522</v>
      </c>
      <c r="G333" s="230"/>
      <c r="H333" s="230"/>
      <c r="I333" s="230"/>
      <c r="J333" s="158"/>
      <c r="K333" s="160">
        <v>587</v>
      </c>
      <c r="L333" s="158"/>
      <c r="M333" s="158"/>
      <c r="N333" s="158"/>
      <c r="O333" s="158"/>
      <c r="P333" s="158"/>
      <c r="Q333" s="158"/>
      <c r="R333" s="161"/>
      <c r="T333" s="162"/>
      <c r="U333" s="158"/>
      <c r="V333" s="158"/>
      <c r="W333" s="158"/>
      <c r="X333" s="158"/>
      <c r="Y333" s="158"/>
      <c r="Z333" s="158"/>
      <c r="AA333" s="163"/>
      <c r="AT333" s="164" t="s">
        <v>171</v>
      </c>
      <c r="AU333" s="164" t="s">
        <v>122</v>
      </c>
      <c r="AV333" s="11" t="s">
        <v>122</v>
      </c>
      <c r="AW333" s="11" t="s">
        <v>33</v>
      </c>
      <c r="AX333" s="11" t="s">
        <v>77</v>
      </c>
      <c r="AY333" s="164" t="s">
        <v>163</v>
      </c>
    </row>
    <row r="334" spans="2:65" s="12" customFormat="1" ht="16.5" customHeight="1">
      <c r="B334" s="165"/>
      <c r="C334" s="166"/>
      <c r="D334" s="166"/>
      <c r="E334" s="167" t="s">
        <v>5</v>
      </c>
      <c r="F334" s="231" t="s">
        <v>177</v>
      </c>
      <c r="G334" s="232"/>
      <c r="H334" s="232"/>
      <c r="I334" s="232"/>
      <c r="J334" s="166"/>
      <c r="K334" s="168">
        <v>587</v>
      </c>
      <c r="L334" s="166"/>
      <c r="M334" s="166"/>
      <c r="N334" s="166"/>
      <c r="O334" s="166"/>
      <c r="P334" s="166"/>
      <c r="Q334" s="166"/>
      <c r="R334" s="169"/>
      <c r="T334" s="170"/>
      <c r="U334" s="166"/>
      <c r="V334" s="166"/>
      <c r="W334" s="166"/>
      <c r="X334" s="166"/>
      <c r="Y334" s="166"/>
      <c r="Z334" s="166"/>
      <c r="AA334" s="171"/>
      <c r="AT334" s="172" t="s">
        <v>171</v>
      </c>
      <c r="AU334" s="172" t="s">
        <v>122</v>
      </c>
      <c r="AV334" s="12" t="s">
        <v>168</v>
      </c>
      <c r="AW334" s="12" t="s">
        <v>33</v>
      </c>
      <c r="AX334" s="12" t="s">
        <v>85</v>
      </c>
      <c r="AY334" s="172" t="s">
        <v>163</v>
      </c>
    </row>
    <row r="335" spans="2:65" s="9" customFormat="1" ht="29.85" customHeight="1">
      <c r="B335" s="129"/>
      <c r="C335" s="130"/>
      <c r="D335" s="139" t="s">
        <v>144</v>
      </c>
      <c r="E335" s="139"/>
      <c r="F335" s="139"/>
      <c r="G335" s="139"/>
      <c r="H335" s="139"/>
      <c r="I335" s="139"/>
      <c r="J335" s="139"/>
      <c r="K335" s="139"/>
      <c r="L335" s="139"/>
      <c r="M335" s="139"/>
      <c r="N335" s="237">
        <f>BK335</f>
        <v>0</v>
      </c>
      <c r="O335" s="238"/>
      <c r="P335" s="238"/>
      <c r="Q335" s="238"/>
      <c r="R335" s="132"/>
      <c r="T335" s="133"/>
      <c r="U335" s="130"/>
      <c r="V335" s="130"/>
      <c r="W335" s="134">
        <f>SUM(W336:W372)</f>
        <v>198.21392199999997</v>
      </c>
      <c r="X335" s="130"/>
      <c r="Y335" s="134">
        <f>SUM(Y336:Y372)</f>
        <v>0.7439279299999999</v>
      </c>
      <c r="Z335" s="130"/>
      <c r="AA335" s="135">
        <f>SUM(AA336:AA372)</f>
        <v>0.25085250000000003</v>
      </c>
      <c r="AR335" s="136" t="s">
        <v>122</v>
      </c>
      <c r="AT335" s="137" t="s">
        <v>76</v>
      </c>
      <c r="AU335" s="137" t="s">
        <v>85</v>
      </c>
      <c r="AY335" s="136" t="s">
        <v>163</v>
      </c>
      <c r="BK335" s="138">
        <f>SUM(BK336:BK372)</f>
        <v>0</v>
      </c>
    </row>
    <row r="336" spans="2:65" s="1" customFormat="1" ht="25.5" customHeight="1">
      <c r="B336" s="140"/>
      <c r="C336" s="141" t="s">
        <v>523</v>
      </c>
      <c r="D336" s="141" t="s">
        <v>164</v>
      </c>
      <c r="E336" s="142" t="s">
        <v>524</v>
      </c>
      <c r="F336" s="225" t="s">
        <v>525</v>
      </c>
      <c r="G336" s="225"/>
      <c r="H336" s="225"/>
      <c r="I336" s="225"/>
      <c r="J336" s="143" t="s">
        <v>186</v>
      </c>
      <c r="K336" s="144">
        <v>79.941000000000003</v>
      </c>
      <c r="L336" s="226"/>
      <c r="M336" s="226"/>
      <c r="N336" s="226">
        <f>ROUND(L336*K336,2)</f>
        <v>0</v>
      </c>
      <c r="O336" s="226"/>
      <c r="P336" s="226"/>
      <c r="Q336" s="226"/>
      <c r="R336" s="145"/>
      <c r="T336" s="146" t="s">
        <v>5</v>
      </c>
      <c r="U336" s="43" t="s">
        <v>42</v>
      </c>
      <c r="V336" s="147">
        <v>3.5000000000000003E-2</v>
      </c>
      <c r="W336" s="147">
        <f>V336*K336</f>
        <v>2.7979350000000003</v>
      </c>
      <c r="X336" s="147">
        <v>0</v>
      </c>
      <c r="Y336" s="147">
        <f>X336*K336</f>
        <v>0</v>
      </c>
      <c r="Z336" s="147">
        <v>0</v>
      </c>
      <c r="AA336" s="148">
        <f>Z336*K336</f>
        <v>0</v>
      </c>
      <c r="AR336" s="21" t="s">
        <v>253</v>
      </c>
      <c r="AT336" s="21" t="s">
        <v>164</v>
      </c>
      <c r="AU336" s="21" t="s">
        <v>122</v>
      </c>
      <c r="AY336" s="21" t="s">
        <v>163</v>
      </c>
      <c r="BE336" s="149">
        <f>IF(U336="základní",N336,0)</f>
        <v>0</v>
      </c>
      <c r="BF336" s="149">
        <f>IF(U336="snížená",N336,0)</f>
        <v>0</v>
      </c>
      <c r="BG336" s="149">
        <f>IF(U336="zákl. přenesená",N336,0)</f>
        <v>0</v>
      </c>
      <c r="BH336" s="149">
        <f>IF(U336="sníž. přenesená",N336,0)</f>
        <v>0</v>
      </c>
      <c r="BI336" s="149">
        <f>IF(U336="nulová",N336,0)</f>
        <v>0</v>
      </c>
      <c r="BJ336" s="21" t="s">
        <v>85</v>
      </c>
      <c r="BK336" s="149">
        <f>ROUND(L336*K336,2)</f>
        <v>0</v>
      </c>
      <c r="BL336" s="21" t="s">
        <v>253</v>
      </c>
      <c r="BM336" s="21" t="s">
        <v>526</v>
      </c>
    </row>
    <row r="337" spans="2:65" s="1" customFormat="1" ht="16.5" customHeight="1">
      <c r="B337" s="140"/>
      <c r="C337" s="141" t="s">
        <v>527</v>
      </c>
      <c r="D337" s="141" t="s">
        <v>164</v>
      </c>
      <c r="E337" s="142" t="s">
        <v>528</v>
      </c>
      <c r="F337" s="225" t="s">
        <v>529</v>
      </c>
      <c r="G337" s="225"/>
      <c r="H337" s="225"/>
      <c r="I337" s="225"/>
      <c r="J337" s="143" t="s">
        <v>186</v>
      </c>
      <c r="K337" s="144">
        <v>79.941000000000003</v>
      </c>
      <c r="L337" s="226"/>
      <c r="M337" s="226"/>
      <c r="N337" s="226">
        <f>ROUND(L337*K337,2)</f>
        <v>0</v>
      </c>
      <c r="O337" s="226"/>
      <c r="P337" s="226"/>
      <c r="Q337" s="226"/>
      <c r="R337" s="145"/>
      <c r="T337" s="146" t="s">
        <v>5</v>
      </c>
      <c r="U337" s="43" t="s">
        <v>42</v>
      </c>
      <c r="V337" s="147">
        <v>2.4E-2</v>
      </c>
      <c r="W337" s="147">
        <f>V337*K337</f>
        <v>1.9185840000000001</v>
      </c>
      <c r="X337" s="147">
        <v>0</v>
      </c>
      <c r="Y337" s="147">
        <f>X337*K337</f>
        <v>0</v>
      </c>
      <c r="Z337" s="147">
        <v>0</v>
      </c>
      <c r="AA337" s="148">
        <f>Z337*K337</f>
        <v>0</v>
      </c>
      <c r="AR337" s="21" t="s">
        <v>253</v>
      </c>
      <c r="AT337" s="21" t="s">
        <v>164</v>
      </c>
      <c r="AU337" s="21" t="s">
        <v>122</v>
      </c>
      <c r="AY337" s="21" t="s">
        <v>163</v>
      </c>
      <c r="BE337" s="149">
        <f>IF(U337="základní",N337,0)</f>
        <v>0</v>
      </c>
      <c r="BF337" s="149">
        <f>IF(U337="snížená",N337,0)</f>
        <v>0</v>
      </c>
      <c r="BG337" s="149">
        <f>IF(U337="zákl. přenesená",N337,0)</f>
        <v>0</v>
      </c>
      <c r="BH337" s="149">
        <f>IF(U337="sníž. přenesená",N337,0)</f>
        <v>0</v>
      </c>
      <c r="BI337" s="149">
        <f>IF(U337="nulová",N337,0)</f>
        <v>0</v>
      </c>
      <c r="BJ337" s="21" t="s">
        <v>85</v>
      </c>
      <c r="BK337" s="149">
        <f>ROUND(L337*K337,2)</f>
        <v>0</v>
      </c>
      <c r="BL337" s="21" t="s">
        <v>253</v>
      </c>
      <c r="BM337" s="21" t="s">
        <v>530</v>
      </c>
    </row>
    <row r="338" spans="2:65" s="1" customFormat="1" ht="25.5" customHeight="1">
      <c r="B338" s="140"/>
      <c r="C338" s="141" t="s">
        <v>531</v>
      </c>
      <c r="D338" s="141" t="s">
        <v>164</v>
      </c>
      <c r="E338" s="142" t="s">
        <v>532</v>
      </c>
      <c r="F338" s="225" t="s">
        <v>533</v>
      </c>
      <c r="G338" s="225"/>
      <c r="H338" s="225"/>
      <c r="I338" s="225"/>
      <c r="J338" s="143" t="s">
        <v>186</v>
      </c>
      <c r="K338" s="144">
        <v>79.941000000000003</v>
      </c>
      <c r="L338" s="226"/>
      <c r="M338" s="226"/>
      <c r="N338" s="226">
        <f>ROUND(L338*K338,2)</f>
        <v>0</v>
      </c>
      <c r="O338" s="226"/>
      <c r="P338" s="226"/>
      <c r="Q338" s="226"/>
      <c r="R338" s="145"/>
      <c r="T338" s="146" t="s">
        <v>5</v>
      </c>
      <c r="U338" s="43" t="s">
        <v>42</v>
      </c>
      <c r="V338" s="147">
        <v>5.8000000000000003E-2</v>
      </c>
      <c r="W338" s="147">
        <f>V338*K338</f>
        <v>4.6365780000000001</v>
      </c>
      <c r="X338" s="147">
        <v>3.0000000000000001E-5</v>
      </c>
      <c r="Y338" s="147">
        <f>X338*K338</f>
        <v>2.3982300000000003E-3</v>
      </c>
      <c r="Z338" s="147">
        <v>0</v>
      </c>
      <c r="AA338" s="148">
        <f>Z338*K338</f>
        <v>0</v>
      </c>
      <c r="AR338" s="21" t="s">
        <v>253</v>
      </c>
      <c r="AT338" s="21" t="s">
        <v>164</v>
      </c>
      <c r="AU338" s="21" t="s">
        <v>122</v>
      </c>
      <c r="AY338" s="21" t="s">
        <v>163</v>
      </c>
      <c r="BE338" s="149">
        <f>IF(U338="základní",N338,0)</f>
        <v>0</v>
      </c>
      <c r="BF338" s="149">
        <f>IF(U338="snížená",N338,0)</f>
        <v>0</v>
      </c>
      <c r="BG338" s="149">
        <f>IF(U338="zákl. přenesená",N338,0)</f>
        <v>0</v>
      </c>
      <c r="BH338" s="149">
        <f>IF(U338="sníž. přenesená",N338,0)</f>
        <v>0</v>
      </c>
      <c r="BI338" s="149">
        <f>IF(U338="nulová",N338,0)</f>
        <v>0</v>
      </c>
      <c r="BJ338" s="21" t="s">
        <v>85</v>
      </c>
      <c r="BK338" s="149">
        <f>ROUND(L338*K338,2)</f>
        <v>0</v>
      </c>
      <c r="BL338" s="21" t="s">
        <v>253</v>
      </c>
      <c r="BM338" s="21" t="s">
        <v>534</v>
      </c>
    </row>
    <row r="339" spans="2:65" s="1" customFormat="1" ht="25.5" customHeight="1">
      <c r="B339" s="140"/>
      <c r="C339" s="141" t="s">
        <v>535</v>
      </c>
      <c r="D339" s="141" t="s">
        <v>164</v>
      </c>
      <c r="E339" s="142" t="s">
        <v>536</v>
      </c>
      <c r="F339" s="225" t="s">
        <v>537</v>
      </c>
      <c r="G339" s="225"/>
      <c r="H339" s="225"/>
      <c r="I339" s="225"/>
      <c r="J339" s="143" t="s">
        <v>186</v>
      </c>
      <c r="K339" s="144">
        <v>79.941000000000003</v>
      </c>
      <c r="L339" s="226"/>
      <c r="M339" s="226"/>
      <c r="N339" s="226">
        <f>ROUND(L339*K339,2)</f>
        <v>0</v>
      </c>
      <c r="O339" s="226"/>
      <c r="P339" s="226"/>
      <c r="Q339" s="226"/>
      <c r="R339" s="145"/>
      <c r="T339" s="146" t="s">
        <v>5</v>
      </c>
      <c r="U339" s="43" t="s">
        <v>42</v>
      </c>
      <c r="V339" s="147">
        <v>0.192</v>
      </c>
      <c r="W339" s="147">
        <f>V339*K339</f>
        <v>15.348672000000001</v>
      </c>
      <c r="X339" s="147">
        <v>4.4999999999999997E-3</v>
      </c>
      <c r="Y339" s="147">
        <f>X339*K339</f>
        <v>0.35973449999999996</v>
      </c>
      <c r="Z339" s="147">
        <v>0</v>
      </c>
      <c r="AA339" s="148">
        <f>Z339*K339</f>
        <v>0</v>
      </c>
      <c r="AR339" s="21" t="s">
        <v>253</v>
      </c>
      <c r="AT339" s="21" t="s">
        <v>164</v>
      </c>
      <c r="AU339" s="21" t="s">
        <v>122</v>
      </c>
      <c r="AY339" s="21" t="s">
        <v>163</v>
      </c>
      <c r="BE339" s="149">
        <f>IF(U339="základní",N339,0)</f>
        <v>0</v>
      </c>
      <c r="BF339" s="149">
        <f>IF(U339="snížená",N339,0)</f>
        <v>0</v>
      </c>
      <c r="BG339" s="149">
        <f>IF(U339="zákl. přenesená",N339,0)</f>
        <v>0</v>
      </c>
      <c r="BH339" s="149">
        <f>IF(U339="sníž. přenesená",N339,0)</f>
        <v>0</v>
      </c>
      <c r="BI339" s="149">
        <f>IF(U339="nulová",N339,0)</f>
        <v>0</v>
      </c>
      <c r="BJ339" s="21" t="s">
        <v>85</v>
      </c>
      <c r="BK339" s="149">
        <f>ROUND(L339*K339,2)</f>
        <v>0</v>
      </c>
      <c r="BL339" s="21" t="s">
        <v>253</v>
      </c>
      <c r="BM339" s="21" t="s">
        <v>538</v>
      </c>
    </row>
    <row r="340" spans="2:65" s="1" customFormat="1" ht="25.5" customHeight="1">
      <c r="B340" s="140"/>
      <c r="C340" s="141" t="s">
        <v>539</v>
      </c>
      <c r="D340" s="141" t="s">
        <v>164</v>
      </c>
      <c r="E340" s="142" t="s">
        <v>540</v>
      </c>
      <c r="F340" s="225" t="s">
        <v>541</v>
      </c>
      <c r="G340" s="225"/>
      <c r="H340" s="225"/>
      <c r="I340" s="225"/>
      <c r="J340" s="143" t="s">
        <v>186</v>
      </c>
      <c r="K340" s="144">
        <v>79.941000000000003</v>
      </c>
      <c r="L340" s="226"/>
      <c r="M340" s="226"/>
      <c r="N340" s="226">
        <f>ROUND(L340*K340,2)</f>
        <v>0</v>
      </c>
      <c r="O340" s="226"/>
      <c r="P340" s="226"/>
      <c r="Q340" s="226"/>
      <c r="R340" s="145"/>
      <c r="T340" s="146" t="s">
        <v>5</v>
      </c>
      <c r="U340" s="43" t="s">
        <v>42</v>
      </c>
      <c r="V340" s="147">
        <v>0.105</v>
      </c>
      <c r="W340" s="147">
        <f>V340*K340</f>
        <v>8.3938050000000004</v>
      </c>
      <c r="X340" s="147">
        <v>0</v>
      </c>
      <c r="Y340" s="147">
        <f>X340*K340</f>
        <v>0</v>
      </c>
      <c r="Z340" s="147">
        <v>2.5000000000000001E-3</v>
      </c>
      <c r="AA340" s="148">
        <f>Z340*K340</f>
        <v>0.19985250000000002</v>
      </c>
      <c r="AR340" s="21" t="s">
        <v>253</v>
      </c>
      <c r="AT340" s="21" t="s">
        <v>164</v>
      </c>
      <c r="AU340" s="21" t="s">
        <v>122</v>
      </c>
      <c r="AY340" s="21" t="s">
        <v>163</v>
      </c>
      <c r="BE340" s="149">
        <f>IF(U340="základní",N340,0)</f>
        <v>0</v>
      </c>
      <c r="BF340" s="149">
        <f>IF(U340="snížená",N340,0)</f>
        <v>0</v>
      </c>
      <c r="BG340" s="149">
        <f>IF(U340="zákl. přenesená",N340,0)</f>
        <v>0</v>
      </c>
      <c r="BH340" s="149">
        <f>IF(U340="sníž. přenesená",N340,0)</f>
        <v>0</v>
      </c>
      <c r="BI340" s="149">
        <f>IF(U340="nulová",N340,0)</f>
        <v>0</v>
      </c>
      <c r="BJ340" s="21" t="s">
        <v>85</v>
      </c>
      <c r="BK340" s="149">
        <f>ROUND(L340*K340,2)</f>
        <v>0</v>
      </c>
      <c r="BL340" s="21" t="s">
        <v>253</v>
      </c>
      <c r="BM340" s="21" t="s">
        <v>542</v>
      </c>
    </row>
    <row r="341" spans="2:65" s="10" customFormat="1" ht="16.5" customHeight="1">
      <c r="B341" s="150"/>
      <c r="C341" s="151"/>
      <c r="D341" s="151"/>
      <c r="E341" s="152" t="s">
        <v>5</v>
      </c>
      <c r="F341" s="227" t="s">
        <v>297</v>
      </c>
      <c r="G341" s="228"/>
      <c r="H341" s="228"/>
      <c r="I341" s="228"/>
      <c r="J341" s="151"/>
      <c r="K341" s="152" t="s">
        <v>5</v>
      </c>
      <c r="L341" s="151"/>
      <c r="M341" s="151"/>
      <c r="N341" s="151"/>
      <c r="O341" s="151"/>
      <c r="P341" s="151"/>
      <c r="Q341" s="151"/>
      <c r="R341" s="153"/>
      <c r="T341" s="154"/>
      <c r="U341" s="151"/>
      <c r="V341" s="151"/>
      <c r="W341" s="151"/>
      <c r="X341" s="151"/>
      <c r="Y341" s="151"/>
      <c r="Z341" s="151"/>
      <c r="AA341" s="155"/>
      <c r="AT341" s="156" t="s">
        <v>171</v>
      </c>
      <c r="AU341" s="156" t="s">
        <v>122</v>
      </c>
      <c r="AV341" s="10" t="s">
        <v>85</v>
      </c>
      <c r="AW341" s="10" t="s">
        <v>33</v>
      </c>
      <c r="AX341" s="10" t="s">
        <v>77</v>
      </c>
      <c r="AY341" s="156" t="s">
        <v>163</v>
      </c>
    </row>
    <row r="342" spans="2:65" s="11" customFormat="1" ht="16.5" customHeight="1">
      <c r="B342" s="157"/>
      <c r="C342" s="158"/>
      <c r="D342" s="158"/>
      <c r="E342" s="159" t="s">
        <v>5</v>
      </c>
      <c r="F342" s="229" t="s">
        <v>421</v>
      </c>
      <c r="G342" s="230"/>
      <c r="H342" s="230"/>
      <c r="I342" s="230"/>
      <c r="J342" s="158"/>
      <c r="K342" s="160">
        <v>25.885999999999999</v>
      </c>
      <c r="L342" s="158"/>
      <c r="M342" s="158"/>
      <c r="N342" s="158"/>
      <c r="O342" s="158"/>
      <c r="P342" s="158"/>
      <c r="Q342" s="158"/>
      <c r="R342" s="161"/>
      <c r="T342" s="162"/>
      <c r="U342" s="158"/>
      <c r="V342" s="158"/>
      <c r="W342" s="158"/>
      <c r="X342" s="158"/>
      <c r="Y342" s="158"/>
      <c r="Z342" s="158"/>
      <c r="AA342" s="163"/>
      <c r="AT342" s="164" t="s">
        <v>171</v>
      </c>
      <c r="AU342" s="164" t="s">
        <v>122</v>
      </c>
      <c r="AV342" s="11" t="s">
        <v>122</v>
      </c>
      <c r="AW342" s="11" t="s">
        <v>33</v>
      </c>
      <c r="AX342" s="11" t="s">
        <v>77</v>
      </c>
      <c r="AY342" s="164" t="s">
        <v>163</v>
      </c>
    </row>
    <row r="343" spans="2:65" s="10" customFormat="1" ht="16.5" customHeight="1">
      <c r="B343" s="150"/>
      <c r="C343" s="151"/>
      <c r="D343" s="151"/>
      <c r="E343" s="152" t="s">
        <v>5</v>
      </c>
      <c r="F343" s="243" t="s">
        <v>422</v>
      </c>
      <c r="G343" s="244"/>
      <c r="H343" s="244"/>
      <c r="I343" s="244"/>
      <c r="J343" s="151"/>
      <c r="K343" s="152" t="s">
        <v>5</v>
      </c>
      <c r="L343" s="151"/>
      <c r="M343" s="151"/>
      <c r="N343" s="151"/>
      <c r="O343" s="151"/>
      <c r="P343" s="151"/>
      <c r="Q343" s="151"/>
      <c r="R343" s="153"/>
      <c r="T343" s="154"/>
      <c r="U343" s="151"/>
      <c r="V343" s="151"/>
      <c r="W343" s="151"/>
      <c r="X343" s="151"/>
      <c r="Y343" s="151"/>
      <c r="Z343" s="151"/>
      <c r="AA343" s="155"/>
      <c r="AT343" s="156" t="s">
        <v>171</v>
      </c>
      <c r="AU343" s="156" t="s">
        <v>122</v>
      </c>
      <c r="AV343" s="10" t="s">
        <v>85</v>
      </c>
      <c r="AW343" s="10" t="s">
        <v>33</v>
      </c>
      <c r="AX343" s="10" t="s">
        <v>77</v>
      </c>
      <c r="AY343" s="156" t="s">
        <v>163</v>
      </c>
    </row>
    <row r="344" spans="2:65" s="11" customFormat="1" ht="16.5" customHeight="1">
      <c r="B344" s="157"/>
      <c r="C344" s="158"/>
      <c r="D344" s="158"/>
      <c r="E344" s="159" t="s">
        <v>5</v>
      </c>
      <c r="F344" s="229" t="s">
        <v>423</v>
      </c>
      <c r="G344" s="230"/>
      <c r="H344" s="230"/>
      <c r="I344" s="230"/>
      <c r="J344" s="158"/>
      <c r="K344" s="160">
        <v>26.646999999999998</v>
      </c>
      <c r="L344" s="158"/>
      <c r="M344" s="158"/>
      <c r="N344" s="158"/>
      <c r="O344" s="158"/>
      <c r="P344" s="158"/>
      <c r="Q344" s="158"/>
      <c r="R344" s="161"/>
      <c r="T344" s="162"/>
      <c r="U344" s="158"/>
      <c r="V344" s="158"/>
      <c r="W344" s="158"/>
      <c r="X344" s="158"/>
      <c r="Y344" s="158"/>
      <c r="Z344" s="158"/>
      <c r="AA344" s="163"/>
      <c r="AT344" s="164" t="s">
        <v>171</v>
      </c>
      <c r="AU344" s="164" t="s">
        <v>122</v>
      </c>
      <c r="AV344" s="11" t="s">
        <v>122</v>
      </c>
      <c r="AW344" s="11" t="s">
        <v>33</v>
      </c>
      <c r="AX344" s="11" t="s">
        <v>77</v>
      </c>
      <c r="AY344" s="164" t="s">
        <v>163</v>
      </c>
    </row>
    <row r="345" spans="2:65" s="10" customFormat="1" ht="16.5" customHeight="1">
      <c r="B345" s="150"/>
      <c r="C345" s="151"/>
      <c r="D345" s="151"/>
      <c r="E345" s="152" t="s">
        <v>5</v>
      </c>
      <c r="F345" s="243" t="s">
        <v>543</v>
      </c>
      <c r="G345" s="244"/>
      <c r="H345" s="244"/>
      <c r="I345" s="244"/>
      <c r="J345" s="151"/>
      <c r="K345" s="152" t="s">
        <v>5</v>
      </c>
      <c r="L345" s="151"/>
      <c r="M345" s="151"/>
      <c r="N345" s="151"/>
      <c r="O345" s="151"/>
      <c r="P345" s="151"/>
      <c r="Q345" s="151"/>
      <c r="R345" s="153"/>
      <c r="T345" s="154"/>
      <c r="U345" s="151"/>
      <c r="V345" s="151"/>
      <c r="W345" s="151"/>
      <c r="X345" s="151"/>
      <c r="Y345" s="151"/>
      <c r="Z345" s="151"/>
      <c r="AA345" s="155"/>
      <c r="AT345" s="156" t="s">
        <v>171</v>
      </c>
      <c r="AU345" s="156" t="s">
        <v>122</v>
      </c>
      <c r="AV345" s="10" t="s">
        <v>85</v>
      </c>
      <c r="AW345" s="10" t="s">
        <v>33</v>
      </c>
      <c r="AX345" s="10" t="s">
        <v>77</v>
      </c>
      <c r="AY345" s="156" t="s">
        <v>163</v>
      </c>
    </row>
    <row r="346" spans="2:65" s="11" customFormat="1" ht="16.5" customHeight="1">
      <c r="B346" s="157"/>
      <c r="C346" s="158"/>
      <c r="D346" s="158"/>
      <c r="E346" s="159" t="s">
        <v>5</v>
      </c>
      <c r="F346" s="229" t="s">
        <v>424</v>
      </c>
      <c r="G346" s="230"/>
      <c r="H346" s="230"/>
      <c r="I346" s="230"/>
      <c r="J346" s="158"/>
      <c r="K346" s="160">
        <v>9.4700000000000006</v>
      </c>
      <c r="L346" s="158"/>
      <c r="M346" s="158"/>
      <c r="N346" s="158"/>
      <c r="O346" s="158"/>
      <c r="P346" s="158"/>
      <c r="Q346" s="158"/>
      <c r="R346" s="161"/>
      <c r="T346" s="162"/>
      <c r="U346" s="158"/>
      <c r="V346" s="158"/>
      <c r="W346" s="158"/>
      <c r="X346" s="158"/>
      <c r="Y346" s="158"/>
      <c r="Z346" s="158"/>
      <c r="AA346" s="163"/>
      <c r="AT346" s="164" t="s">
        <v>171</v>
      </c>
      <c r="AU346" s="164" t="s">
        <v>122</v>
      </c>
      <c r="AV346" s="11" t="s">
        <v>122</v>
      </c>
      <c r="AW346" s="11" t="s">
        <v>33</v>
      </c>
      <c r="AX346" s="11" t="s">
        <v>77</v>
      </c>
      <c r="AY346" s="164" t="s">
        <v>163</v>
      </c>
    </row>
    <row r="347" spans="2:65" s="10" customFormat="1" ht="16.5" customHeight="1">
      <c r="B347" s="150"/>
      <c r="C347" s="151"/>
      <c r="D347" s="151"/>
      <c r="E347" s="152" t="s">
        <v>5</v>
      </c>
      <c r="F347" s="243" t="s">
        <v>316</v>
      </c>
      <c r="G347" s="244"/>
      <c r="H347" s="244"/>
      <c r="I347" s="244"/>
      <c r="J347" s="151"/>
      <c r="K347" s="152" t="s">
        <v>5</v>
      </c>
      <c r="L347" s="151"/>
      <c r="M347" s="151"/>
      <c r="N347" s="151"/>
      <c r="O347" s="151"/>
      <c r="P347" s="151"/>
      <c r="Q347" s="151"/>
      <c r="R347" s="153"/>
      <c r="T347" s="154"/>
      <c r="U347" s="151"/>
      <c r="V347" s="151"/>
      <c r="W347" s="151"/>
      <c r="X347" s="151"/>
      <c r="Y347" s="151"/>
      <c r="Z347" s="151"/>
      <c r="AA347" s="155"/>
      <c r="AT347" s="156" t="s">
        <v>171</v>
      </c>
      <c r="AU347" s="156" t="s">
        <v>122</v>
      </c>
      <c r="AV347" s="10" t="s">
        <v>85</v>
      </c>
      <c r="AW347" s="10" t="s">
        <v>33</v>
      </c>
      <c r="AX347" s="10" t="s">
        <v>77</v>
      </c>
      <c r="AY347" s="156" t="s">
        <v>163</v>
      </c>
    </row>
    <row r="348" spans="2:65" s="11" customFormat="1" ht="16.5" customHeight="1">
      <c r="B348" s="157"/>
      <c r="C348" s="158"/>
      <c r="D348" s="158"/>
      <c r="E348" s="159" t="s">
        <v>5</v>
      </c>
      <c r="F348" s="229" t="s">
        <v>425</v>
      </c>
      <c r="G348" s="230"/>
      <c r="H348" s="230"/>
      <c r="I348" s="230"/>
      <c r="J348" s="158"/>
      <c r="K348" s="160">
        <v>17.937999999999999</v>
      </c>
      <c r="L348" s="158"/>
      <c r="M348" s="158"/>
      <c r="N348" s="158"/>
      <c r="O348" s="158"/>
      <c r="P348" s="158"/>
      <c r="Q348" s="158"/>
      <c r="R348" s="161"/>
      <c r="T348" s="162"/>
      <c r="U348" s="158"/>
      <c r="V348" s="158"/>
      <c r="W348" s="158"/>
      <c r="X348" s="158"/>
      <c r="Y348" s="158"/>
      <c r="Z348" s="158"/>
      <c r="AA348" s="163"/>
      <c r="AT348" s="164" t="s">
        <v>171</v>
      </c>
      <c r="AU348" s="164" t="s">
        <v>122</v>
      </c>
      <c r="AV348" s="11" t="s">
        <v>122</v>
      </c>
      <c r="AW348" s="11" t="s">
        <v>33</v>
      </c>
      <c r="AX348" s="11" t="s">
        <v>77</v>
      </c>
      <c r="AY348" s="164" t="s">
        <v>163</v>
      </c>
    </row>
    <row r="349" spans="2:65" s="12" customFormat="1" ht="16.5" customHeight="1">
      <c r="B349" s="165"/>
      <c r="C349" s="166"/>
      <c r="D349" s="166"/>
      <c r="E349" s="167" t="s">
        <v>5</v>
      </c>
      <c r="F349" s="231" t="s">
        <v>177</v>
      </c>
      <c r="G349" s="232"/>
      <c r="H349" s="232"/>
      <c r="I349" s="232"/>
      <c r="J349" s="166"/>
      <c r="K349" s="168">
        <v>79.941000000000003</v>
      </c>
      <c r="L349" s="166"/>
      <c r="M349" s="166"/>
      <c r="N349" s="166"/>
      <c r="O349" s="166"/>
      <c r="P349" s="166"/>
      <c r="Q349" s="166"/>
      <c r="R349" s="169"/>
      <c r="T349" s="170"/>
      <c r="U349" s="166"/>
      <c r="V349" s="166"/>
      <c r="W349" s="166"/>
      <c r="X349" s="166"/>
      <c r="Y349" s="166"/>
      <c r="Z349" s="166"/>
      <c r="AA349" s="171"/>
      <c r="AT349" s="172" t="s">
        <v>171</v>
      </c>
      <c r="AU349" s="172" t="s">
        <v>122</v>
      </c>
      <c r="AV349" s="12" t="s">
        <v>168</v>
      </c>
      <c r="AW349" s="12" t="s">
        <v>33</v>
      </c>
      <c r="AX349" s="12" t="s">
        <v>85</v>
      </c>
      <c r="AY349" s="172" t="s">
        <v>163</v>
      </c>
    </row>
    <row r="350" spans="2:65" s="1" customFormat="1" ht="25.5" customHeight="1">
      <c r="B350" s="140"/>
      <c r="C350" s="141" t="s">
        <v>544</v>
      </c>
      <c r="D350" s="141" t="s">
        <v>164</v>
      </c>
      <c r="E350" s="142" t="s">
        <v>545</v>
      </c>
      <c r="F350" s="225" t="s">
        <v>546</v>
      </c>
      <c r="G350" s="225"/>
      <c r="H350" s="225"/>
      <c r="I350" s="225"/>
      <c r="J350" s="143" t="s">
        <v>186</v>
      </c>
      <c r="K350" s="144">
        <v>50.66</v>
      </c>
      <c r="L350" s="226"/>
      <c r="M350" s="226"/>
      <c r="N350" s="226">
        <f>ROUND(L350*K350,2)</f>
        <v>0</v>
      </c>
      <c r="O350" s="226"/>
      <c r="P350" s="226"/>
      <c r="Q350" s="226"/>
      <c r="R350" s="145"/>
      <c r="T350" s="146" t="s">
        <v>5</v>
      </c>
      <c r="U350" s="43" t="s">
        <v>42</v>
      </c>
      <c r="V350" s="147">
        <v>0.379</v>
      </c>
      <c r="W350" s="147">
        <f>V350*K350</f>
        <v>19.200139999999998</v>
      </c>
      <c r="X350" s="147">
        <v>4.0000000000000002E-4</v>
      </c>
      <c r="Y350" s="147">
        <f>X350*K350</f>
        <v>2.0264000000000001E-2</v>
      </c>
      <c r="Z350" s="147">
        <v>0</v>
      </c>
      <c r="AA350" s="148">
        <f>Z350*K350</f>
        <v>0</v>
      </c>
      <c r="AR350" s="21" t="s">
        <v>253</v>
      </c>
      <c r="AT350" s="21" t="s">
        <v>164</v>
      </c>
      <c r="AU350" s="21" t="s">
        <v>122</v>
      </c>
      <c r="AY350" s="21" t="s">
        <v>163</v>
      </c>
      <c r="BE350" s="149">
        <f>IF(U350="základní",N350,0)</f>
        <v>0</v>
      </c>
      <c r="BF350" s="149">
        <f>IF(U350="snížená",N350,0)</f>
        <v>0</v>
      </c>
      <c r="BG350" s="149">
        <f>IF(U350="zákl. přenesená",N350,0)</f>
        <v>0</v>
      </c>
      <c r="BH350" s="149">
        <f>IF(U350="sníž. přenesená",N350,0)</f>
        <v>0</v>
      </c>
      <c r="BI350" s="149">
        <f>IF(U350="nulová",N350,0)</f>
        <v>0</v>
      </c>
      <c r="BJ350" s="21" t="s">
        <v>85</v>
      </c>
      <c r="BK350" s="149">
        <f>ROUND(L350*K350,2)</f>
        <v>0</v>
      </c>
      <c r="BL350" s="21" t="s">
        <v>253</v>
      </c>
      <c r="BM350" s="21" t="s">
        <v>547</v>
      </c>
    </row>
    <row r="351" spans="2:65" s="10" customFormat="1" ht="16.5" customHeight="1">
      <c r="B351" s="150"/>
      <c r="C351" s="151"/>
      <c r="D351" s="151"/>
      <c r="E351" s="152" t="s">
        <v>5</v>
      </c>
      <c r="F351" s="227" t="s">
        <v>548</v>
      </c>
      <c r="G351" s="228"/>
      <c r="H351" s="228"/>
      <c r="I351" s="228"/>
      <c r="J351" s="151"/>
      <c r="K351" s="152" t="s">
        <v>5</v>
      </c>
      <c r="L351" s="151"/>
      <c r="M351" s="151"/>
      <c r="N351" s="151"/>
      <c r="O351" s="151"/>
      <c r="P351" s="151"/>
      <c r="Q351" s="151"/>
      <c r="R351" s="153"/>
      <c r="T351" s="154"/>
      <c r="U351" s="151"/>
      <c r="V351" s="151"/>
      <c r="W351" s="151"/>
      <c r="X351" s="151"/>
      <c r="Y351" s="151"/>
      <c r="Z351" s="151"/>
      <c r="AA351" s="155"/>
      <c r="AT351" s="156" t="s">
        <v>171</v>
      </c>
      <c r="AU351" s="156" t="s">
        <v>122</v>
      </c>
      <c r="AV351" s="10" t="s">
        <v>85</v>
      </c>
      <c r="AW351" s="10" t="s">
        <v>33</v>
      </c>
      <c r="AX351" s="10" t="s">
        <v>77</v>
      </c>
      <c r="AY351" s="156" t="s">
        <v>163</v>
      </c>
    </row>
    <row r="352" spans="2:65" s="11" customFormat="1" ht="16.5" customHeight="1">
      <c r="B352" s="157"/>
      <c r="C352" s="158"/>
      <c r="D352" s="158"/>
      <c r="E352" s="159" t="s">
        <v>5</v>
      </c>
      <c r="F352" s="229" t="s">
        <v>549</v>
      </c>
      <c r="G352" s="230"/>
      <c r="H352" s="230"/>
      <c r="I352" s="230"/>
      <c r="J352" s="158"/>
      <c r="K352" s="160">
        <v>50.66</v>
      </c>
      <c r="L352" s="158"/>
      <c r="M352" s="158"/>
      <c r="N352" s="158"/>
      <c r="O352" s="158"/>
      <c r="P352" s="158"/>
      <c r="Q352" s="158"/>
      <c r="R352" s="161"/>
      <c r="T352" s="162"/>
      <c r="U352" s="158"/>
      <c r="V352" s="158"/>
      <c r="W352" s="158"/>
      <c r="X352" s="158"/>
      <c r="Y352" s="158"/>
      <c r="Z352" s="158"/>
      <c r="AA352" s="163"/>
      <c r="AT352" s="164" t="s">
        <v>171</v>
      </c>
      <c r="AU352" s="164" t="s">
        <v>122</v>
      </c>
      <c r="AV352" s="11" t="s">
        <v>122</v>
      </c>
      <c r="AW352" s="11" t="s">
        <v>33</v>
      </c>
      <c r="AX352" s="11" t="s">
        <v>77</v>
      </c>
      <c r="AY352" s="164" t="s">
        <v>163</v>
      </c>
    </row>
    <row r="353" spans="2:65" s="12" customFormat="1" ht="16.5" customHeight="1">
      <c r="B353" s="165"/>
      <c r="C353" s="166"/>
      <c r="D353" s="166"/>
      <c r="E353" s="167" t="s">
        <v>5</v>
      </c>
      <c r="F353" s="231" t="s">
        <v>177</v>
      </c>
      <c r="G353" s="232"/>
      <c r="H353" s="232"/>
      <c r="I353" s="232"/>
      <c r="J353" s="166"/>
      <c r="K353" s="168">
        <v>50.66</v>
      </c>
      <c r="L353" s="166"/>
      <c r="M353" s="166"/>
      <c r="N353" s="166"/>
      <c r="O353" s="166"/>
      <c r="P353" s="166"/>
      <c r="Q353" s="166"/>
      <c r="R353" s="169"/>
      <c r="T353" s="170"/>
      <c r="U353" s="166"/>
      <c r="V353" s="166"/>
      <c r="W353" s="166"/>
      <c r="X353" s="166"/>
      <c r="Y353" s="166"/>
      <c r="Z353" s="166"/>
      <c r="AA353" s="171"/>
      <c r="AT353" s="172" t="s">
        <v>171</v>
      </c>
      <c r="AU353" s="172" t="s">
        <v>122</v>
      </c>
      <c r="AV353" s="12" t="s">
        <v>168</v>
      </c>
      <c r="AW353" s="12" t="s">
        <v>33</v>
      </c>
      <c r="AX353" s="12" t="s">
        <v>85</v>
      </c>
      <c r="AY353" s="172" t="s">
        <v>163</v>
      </c>
    </row>
    <row r="354" spans="2:65" s="1" customFormat="1" ht="51" customHeight="1">
      <c r="B354" s="140"/>
      <c r="C354" s="173" t="s">
        <v>550</v>
      </c>
      <c r="D354" s="173" t="s">
        <v>178</v>
      </c>
      <c r="E354" s="174" t="s">
        <v>551</v>
      </c>
      <c r="F354" s="245" t="s">
        <v>552</v>
      </c>
      <c r="G354" s="245"/>
      <c r="H354" s="245"/>
      <c r="I354" s="245"/>
      <c r="J354" s="175" t="s">
        <v>186</v>
      </c>
      <c r="K354" s="176">
        <v>55.725999999999999</v>
      </c>
      <c r="L354" s="246"/>
      <c r="M354" s="246"/>
      <c r="N354" s="246">
        <f>ROUND(L354*K354,2)</f>
        <v>0</v>
      </c>
      <c r="O354" s="226"/>
      <c r="P354" s="226"/>
      <c r="Q354" s="226"/>
      <c r="R354" s="145"/>
      <c r="T354" s="146" t="s">
        <v>5</v>
      </c>
      <c r="U354" s="43" t="s">
        <v>42</v>
      </c>
      <c r="V354" s="147">
        <v>0</v>
      </c>
      <c r="W354" s="147">
        <f>V354*K354</f>
        <v>0</v>
      </c>
      <c r="X354" s="147">
        <v>3.2000000000000002E-3</v>
      </c>
      <c r="Y354" s="147">
        <f>X354*K354</f>
        <v>0.17832320000000002</v>
      </c>
      <c r="Z354" s="147">
        <v>0</v>
      </c>
      <c r="AA354" s="148">
        <f>Z354*K354</f>
        <v>0</v>
      </c>
      <c r="AR354" s="21" t="s">
        <v>339</v>
      </c>
      <c r="AT354" s="21" t="s">
        <v>178</v>
      </c>
      <c r="AU354" s="21" t="s">
        <v>122</v>
      </c>
      <c r="AY354" s="21" t="s">
        <v>163</v>
      </c>
      <c r="BE354" s="149">
        <f>IF(U354="základní",N354,0)</f>
        <v>0</v>
      </c>
      <c r="BF354" s="149">
        <f>IF(U354="snížená",N354,0)</f>
        <v>0</v>
      </c>
      <c r="BG354" s="149">
        <f>IF(U354="zákl. přenesená",N354,0)</f>
        <v>0</v>
      </c>
      <c r="BH354" s="149">
        <f>IF(U354="sníž. přenesená",N354,0)</f>
        <v>0</v>
      </c>
      <c r="BI354" s="149">
        <f>IF(U354="nulová",N354,0)</f>
        <v>0</v>
      </c>
      <c r="BJ354" s="21" t="s">
        <v>85</v>
      </c>
      <c r="BK354" s="149">
        <f>ROUND(L354*K354,2)</f>
        <v>0</v>
      </c>
      <c r="BL354" s="21" t="s">
        <v>253</v>
      </c>
      <c r="BM354" s="21" t="s">
        <v>553</v>
      </c>
    </row>
    <row r="355" spans="2:65" s="1" customFormat="1" ht="25.5" customHeight="1">
      <c r="B355" s="140"/>
      <c r="C355" s="141" t="s">
        <v>554</v>
      </c>
      <c r="D355" s="141" t="s">
        <v>164</v>
      </c>
      <c r="E355" s="142" t="s">
        <v>555</v>
      </c>
      <c r="F355" s="225" t="s">
        <v>556</v>
      </c>
      <c r="G355" s="225"/>
      <c r="H355" s="225"/>
      <c r="I355" s="225"/>
      <c r="J355" s="143" t="s">
        <v>186</v>
      </c>
      <c r="K355" s="144">
        <v>28.5</v>
      </c>
      <c r="L355" s="226"/>
      <c r="M355" s="226"/>
      <c r="N355" s="226">
        <f>ROUND(L355*K355,2)</f>
        <v>0</v>
      </c>
      <c r="O355" s="226"/>
      <c r="P355" s="226"/>
      <c r="Q355" s="226"/>
      <c r="R355" s="145"/>
      <c r="T355" s="146" t="s">
        <v>5</v>
      </c>
      <c r="U355" s="43" t="s">
        <v>42</v>
      </c>
      <c r="V355" s="147">
        <v>0.307</v>
      </c>
      <c r="W355" s="147">
        <f>V355*K355</f>
        <v>8.7494999999999994</v>
      </c>
      <c r="X355" s="147">
        <v>2.9999999999999997E-4</v>
      </c>
      <c r="Y355" s="147">
        <f>X355*K355</f>
        <v>8.5499999999999986E-3</v>
      </c>
      <c r="Z355" s="147">
        <v>0</v>
      </c>
      <c r="AA355" s="148">
        <f>Z355*K355</f>
        <v>0</v>
      </c>
      <c r="AR355" s="21" t="s">
        <v>253</v>
      </c>
      <c r="AT355" s="21" t="s">
        <v>164</v>
      </c>
      <c r="AU355" s="21" t="s">
        <v>122</v>
      </c>
      <c r="AY355" s="21" t="s">
        <v>163</v>
      </c>
      <c r="BE355" s="149">
        <f>IF(U355="základní",N355,0)</f>
        <v>0</v>
      </c>
      <c r="BF355" s="149">
        <f>IF(U355="snížená",N355,0)</f>
        <v>0</v>
      </c>
      <c r="BG355" s="149">
        <f>IF(U355="zákl. přenesená",N355,0)</f>
        <v>0</v>
      </c>
      <c r="BH355" s="149">
        <f>IF(U355="sníž. přenesená",N355,0)</f>
        <v>0</v>
      </c>
      <c r="BI355" s="149">
        <f>IF(U355="nulová",N355,0)</f>
        <v>0</v>
      </c>
      <c r="BJ355" s="21" t="s">
        <v>85</v>
      </c>
      <c r="BK355" s="149">
        <f>ROUND(L355*K355,2)</f>
        <v>0</v>
      </c>
      <c r="BL355" s="21" t="s">
        <v>253</v>
      </c>
      <c r="BM355" s="21" t="s">
        <v>557</v>
      </c>
    </row>
    <row r="356" spans="2:65" s="10" customFormat="1" ht="16.5" customHeight="1">
      <c r="B356" s="150"/>
      <c r="C356" s="151"/>
      <c r="D356" s="151"/>
      <c r="E356" s="152" t="s">
        <v>5</v>
      </c>
      <c r="F356" s="227" t="s">
        <v>558</v>
      </c>
      <c r="G356" s="228"/>
      <c r="H356" s="228"/>
      <c r="I356" s="228"/>
      <c r="J356" s="151"/>
      <c r="K356" s="152" t="s">
        <v>5</v>
      </c>
      <c r="L356" s="151"/>
      <c r="M356" s="151"/>
      <c r="N356" s="151"/>
      <c r="O356" s="151"/>
      <c r="P356" s="151"/>
      <c r="Q356" s="151"/>
      <c r="R356" s="153"/>
      <c r="T356" s="154"/>
      <c r="U356" s="151"/>
      <c r="V356" s="151"/>
      <c r="W356" s="151"/>
      <c r="X356" s="151"/>
      <c r="Y356" s="151"/>
      <c r="Z356" s="151"/>
      <c r="AA356" s="155"/>
      <c r="AT356" s="156" t="s">
        <v>171</v>
      </c>
      <c r="AU356" s="156" t="s">
        <v>122</v>
      </c>
      <c r="AV356" s="10" t="s">
        <v>85</v>
      </c>
      <c r="AW356" s="10" t="s">
        <v>33</v>
      </c>
      <c r="AX356" s="10" t="s">
        <v>77</v>
      </c>
      <c r="AY356" s="156" t="s">
        <v>163</v>
      </c>
    </row>
    <row r="357" spans="2:65" s="11" customFormat="1" ht="16.5" customHeight="1">
      <c r="B357" s="157"/>
      <c r="C357" s="158"/>
      <c r="D357" s="158"/>
      <c r="E357" s="159" t="s">
        <v>5</v>
      </c>
      <c r="F357" s="229" t="s">
        <v>559</v>
      </c>
      <c r="G357" s="230"/>
      <c r="H357" s="230"/>
      <c r="I357" s="230"/>
      <c r="J357" s="158"/>
      <c r="K357" s="160">
        <v>28.5</v>
      </c>
      <c r="L357" s="158"/>
      <c r="M357" s="158"/>
      <c r="N357" s="158"/>
      <c r="O357" s="158"/>
      <c r="P357" s="158"/>
      <c r="Q357" s="158"/>
      <c r="R357" s="161"/>
      <c r="T357" s="162"/>
      <c r="U357" s="158"/>
      <c r="V357" s="158"/>
      <c r="W357" s="158"/>
      <c r="X357" s="158"/>
      <c r="Y357" s="158"/>
      <c r="Z357" s="158"/>
      <c r="AA357" s="163"/>
      <c r="AT357" s="164" t="s">
        <v>171</v>
      </c>
      <c r="AU357" s="164" t="s">
        <v>122</v>
      </c>
      <c r="AV357" s="11" t="s">
        <v>122</v>
      </c>
      <c r="AW357" s="11" t="s">
        <v>33</v>
      </c>
      <c r="AX357" s="11" t="s">
        <v>77</v>
      </c>
      <c r="AY357" s="164" t="s">
        <v>163</v>
      </c>
    </row>
    <row r="358" spans="2:65" s="12" customFormat="1" ht="16.5" customHeight="1">
      <c r="B358" s="165"/>
      <c r="C358" s="166"/>
      <c r="D358" s="166"/>
      <c r="E358" s="167" t="s">
        <v>5</v>
      </c>
      <c r="F358" s="231" t="s">
        <v>177</v>
      </c>
      <c r="G358" s="232"/>
      <c r="H358" s="232"/>
      <c r="I358" s="232"/>
      <c r="J358" s="166"/>
      <c r="K358" s="168">
        <v>28.5</v>
      </c>
      <c r="L358" s="166"/>
      <c r="M358" s="166"/>
      <c r="N358" s="166"/>
      <c r="O358" s="166"/>
      <c r="P358" s="166"/>
      <c r="Q358" s="166"/>
      <c r="R358" s="169"/>
      <c r="T358" s="170"/>
      <c r="U358" s="166"/>
      <c r="V358" s="166"/>
      <c r="W358" s="166"/>
      <c r="X358" s="166"/>
      <c r="Y358" s="166"/>
      <c r="Z358" s="166"/>
      <c r="AA358" s="171"/>
      <c r="AT358" s="172" t="s">
        <v>171</v>
      </c>
      <c r="AU358" s="172" t="s">
        <v>122</v>
      </c>
      <c r="AV358" s="12" t="s">
        <v>168</v>
      </c>
      <c r="AW358" s="12" t="s">
        <v>33</v>
      </c>
      <c r="AX358" s="12" t="s">
        <v>85</v>
      </c>
      <c r="AY358" s="172" t="s">
        <v>163</v>
      </c>
    </row>
    <row r="359" spans="2:65" s="1" customFormat="1" ht="25.5" customHeight="1">
      <c r="B359" s="140"/>
      <c r="C359" s="173" t="s">
        <v>560</v>
      </c>
      <c r="D359" s="173" t="s">
        <v>178</v>
      </c>
      <c r="E359" s="174" t="s">
        <v>561</v>
      </c>
      <c r="F359" s="245" t="s">
        <v>562</v>
      </c>
      <c r="G359" s="245"/>
      <c r="H359" s="245"/>
      <c r="I359" s="245"/>
      <c r="J359" s="175" t="s">
        <v>186</v>
      </c>
      <c r="K359" s="176">
        <v>31.35</v>
      </c>
      <c r="L359" s="246"/>
      <c r="M359" s="246"/>
      <c r="N359" s="246">
        <f>ROUND(L359*K359,2)</f>
        <v>0</v>
      </c>
      <c r="O359" s="226"/>
      <c r="P359" s="226"/>
      <c r="Q359" s="226"/>
      <c r="R359" s="145"/>
      <c r="T359" s="146" t="s">
        <v>5</v>
      </c>
      <c r="U359" s="43" t="s">
        <v>42</v>
      </c>
      <c r="V359" s="147">
        <v>0</v>
      </c>
      <c r="W359" s="147">
        <f>V359*K359</f>
        <v>0</v>
      </c>
      <c r="X359" s="147">
        <v>4.0800000000000003E-3</v>
      </c>
      <c r="Y359" s="147">
        <f>X359*K359</f>
        <v>0.12790800000000002</v>
      </c>
      <c r="Z359" s="147">
        <v>0</v>
      </c>
      <c r="AA359" s="148">
        <f>Z359*K359</f>
        <v>0</v>
      </c>
      <c r="AR359" s="21" t="s">
        <v>339</v>
      </c>
      <c r="AT359" s="21" t="s">
        <v>178</v>
      </c>
      <c r="AU359" s="21" t="s">
        <v>122</v>
      </c>
      <c r="AY359" s="21" t="s">
        <v>163</v>
      </c>
      <c r="BE359" s="149">
        <f>IF(U359="základní",N359,0)</f>
        <v>0</v>
      </c>
      <c r="BF359" s="149">
        <f>IF(U359="snížená",N359,0)</f>
        <v>0</v>
      </c>
      <c r="BG359" s="149">
        <f>IF(U359="zákl. přenesená",N359,0)</f>
        <v>0</v>
      </c>
      <c r="BH359" s="149">
        <f>IF(U359="sníž. přenesená",N359,0)</f>
        <v>0</v>
      </c>
      <c r="BI359" s="149">
        <f>IF(U359="nulová",N359,0)</f>
        <v>0</v>
      </c>
      <c r="BJ359" s="21" t="s">
        <v>85</v>
      </c>
      <c r="BK359" s="149">
        <f>ROUND(L359*K359,2)</f>
        <v>0</v>
      </c>
      <c r="BL359" s="21" t="s">
        <v>253</v>
      </c>
      <c r="BM359" s="21" t="s">
        <v>563</v>
      </c>
    </row>
    <row r="360" spans="2:65" s="1" customFormat="1" ht="25.5" customHeight="1">
      <c r="B360" s="140"/>
      <c r="C360" s="141" t="s">
        <v>564</v>
      </c>
      <c r="D360" s="141" t="s">
        <v>164</v>
      </c>
      <c r="E360" s="142" t="s">
        <v>565</v>
      </c>
      <c r="F360" s="225" t="s">
        <v>566</v>
      </c>
      <c r="G360" s="225"/>
      <c r="H360" s="225"/>
      <c r="I360" s="225"/>
      <c r="J360" s="143" t="s">
        <v>222</v>
      </c>
      <c r="K360" s="144">
        <v>170</v>
      </c>
      <c r="L360" s="226"/>
      <c r="M360" s="226"/>
      <c r="N360" s="226">
        <f>ROUND(L360*K360,2)</f>
        <v>0</v>
      </c>
      <c r="O360" s="226"/>
      <c r="P360" s="226"/>
      <c r="Q360" s="226"/>
      <c r="R360" s="145"/>
      <c r="T360" s="146" t="s">
        <v>5</v>
      </c>
      <c r="U360" s="43" t="s">
        <v>42</v>
      </c>
      <c r="V360" s="147">
        <v>3.5000000000000003E-2</v>
      </c>
      <c r="W360" s="147">
        <f>V360*K360</f>
        <v>5.95</v>
      </c>
      <c r="X360" s="147">
        <v>0</v>
      </c>
      <c r="Y360" s="147">
        <f>X360*K360</f>
        <v>0</v>
      </c>
      <c r="Z360" s="147">
        <v>2.9999999999999997E-4</v>
      </c>
      <c r="AA360" s="148">
        <f>Z360*K360</f>
        <v>5.0999999999999997E-2</v>
      </c>
      <c r="AR360" s="21" t="s">
        <v>253</v>
      </c>
      <c r="AT360" s="21" t="s">
        <v>164</v>
      </c>
      <c r="AU360" s="21" t="s">
        <v>122</v>
      </c>
      <c r="AY360" s="21" t="s">
        <v>163</v>
      </c>
      <c r="BE360" s="149">
        <f>IF(U360="základní",N360,0)</f>
        <v>0</v>
      </c>
      <c r="BF360" s="149">
        <f>IF(U360="snížená",N360,0)</f>
        <v>0</v>
      </c>
      <c r="BG360" s="149">
        <f>IF(U360="zákl. přenesená",N360,0)</f>
        <v>0</v>
      </c>
      <c r="BH360" s="149">
        <f>IF(U360="sníž. přenesená",N360,0)</f>
        <v>0</v>
      </c>
      <c r="BI360" s="149">
        <f>IF(U360="nulová",N360,0)</f>
        <v>0</v>
      </c>
      <c r="BJ360" s="21" t="s">
        <v>85</v>
      </c>
      <c r="BK360" s="149">
        <f>ROUND(L360*K360,2)</f>
        <v>0</v>
      </c>
      <c r="BL360" s="21" t="s">
        <v>253</v>
      </c>
      <c r="BM360" s="21" t="s">
        <v>567</v>
      </c>
    </row>
    <row r="361" spans="2:65" s="1" customFormat="1" ht="25.5" customHeight="1">
      <c r="B361" s="140"/>
      <c r="C361" s="141" t="s">
        <v>568</v>
      </c>
      <c r="D361" s="141" t="s">
        <v>164</v>
      </c>
      <c r="E361" s="142" t="s">
        <v>569</v>
      </c>
      <c r="F361" s="225" t="s">
        <v>570</v>
      </c>
      <c r="G361" s="225"/>
      <c r="H361" s="225"/>
      <c r="I361" s="225"/>
      <c r="J361" s="143" t="s">
        <v>222</v>
      </c>
      <c r="K361" s="144">
        <v>170</v>
      </c>
      <c r="L361" s="226"/>
      <c r="M361" s="226"/>
      <c r="N361" s="226">
        <f>ROUND(L361*K361,2)</f>
        <v>0</v>
      </c>
      <c r="O361" s="226"/>
      <c r="P361" s="226"/>
      <c r="Q361" s="226"/>
      <c r="R361" s="145"/>
      <c r="T361" s="146" t="s">
        <v>5</v>
      </c>
      <c r="U361" s="43" t="s">
        <v>42</v>
      </c>
      <c r="V361" s="147">
        <v>0.25</v>
      </c>
      <c r="W361" s="147">
        <f>V361*K361</f>
        <v>42.5</v>
      </c>
      <c r="X361" s="147">
        <v>2.0000000000000002E-5</v>
      </c>
      <c r="Y361" s="147">
        <f>X361*K361</f>
        <v>3.4000000000000002E-3</v>
      </c>
      <c r="Z361" s="147">
        <v>0</v>
      </c>
      <c r="AA361" s="148">
        <f>Z361*K361</f>
        <v>0</v>
      </c>
      <c r="AR361" s="21" t="s">
        <v>253</v>
      </c>
      <c r="AT361" s="21" t="s">
        <v>164</v>
      </c>
      <c r="AU361" s="21" t="s">
        <v>122</v>
      </c>
      <c r="AY361" s="21" t="s">
        <v>163</v>
      </c>
      <c r="BE361" s="149">
        <f>IF(U361="základní",N361,0)</f>
        <v>0</v>
      </c>
      <c r="BF361" s="149">
        <f>IF(U361="snížená",N361,0)</f>
        <v>0</v>
      </c>
      <c r="BG361" s="149">
        <f>IF(U361="zákl. přenesená",N361,0)</f>
        <v>0</v>
      </c>
      <c r="BH361" s="149">
        <f>IF(U361="sníž. přenesená",N361,0)</f>
        <v>0</v>
      </c>
      <c r="BI361" s="149">
        <f>IF(U361="nulová",N361,0)</f>
        <v>0</v>
      </c>
      <c r="BJ361" s="21" t="s">
        <v>85</v>
      </c>
      <c r="BK361" s="149">
        <f>ROUND(L361*K361,2)</f>
        <v>0</v>
      </c>
      <c r="BL361" s="21" t="s">
        <v>253</v>
      </c>
      <c r="BM361" s="21" t="s">
        <v>571</v>
      </c>
    </row>
    <row r="362" spans="2:65" s="1" customFormat="1" ht="25.5" customHeight="1">
      <c r="B362" s="140"/>
      <c r="C362" s="173" t="s">
        <v>572</v>
      </c>
      <c r="D362" s="173" t="s">
        <v>178</v>
      </c>
      <c r="E362" s="174" t="s">
        <v>573</v>
      </c>
      <c r="F362" s="245" t="s">
        <v>574</v>
      </c>
      <c r="G362" s="245"/>
      <c r="H362" s="245"/>
      <c r="I362" s="245"/>
      <c r="J362" s="175" t="s">
        <v>222</v>
      </c>
      <c r="K362" s="176">
        <v>173.4</v>
      </c>
      <c r="L362" s="246"/>
      <c r="M362" s="246"/>
      <c r="N362" s="246">
        <f>ROUND(L362*K362,2)</f>
        <v>0</v>
      </c>
      <c r="O362" s="226"/>
      <c r="P362" s="226"/>
      <c r="Q362" s="226"/>
      <c r="R362" s="145"/>
      <c r="T362" s="146" t="s">
        <v>5</v>
      </c>
      <c r="U362" s="43" t="s">
        <v>42</v>
      </c>
      <c r="V362" s="147">
        <v>0</v>
      </c>
      <c r="W362" s="147">
        <f>V362*K362</f>
        <v>0</v>
      </c>
      <c r="X362" s="147">
        <v>2.5000000000000001E-4</v>
      </c>
      <c r="Y362" s="147">
        <f>X362*K362</f>
        <v>4.335E-2</v>
      </c>
      <c r="Z362" s="147">
        <v>0</v>
      </c>
      <c r="AA362" s="148">
        <f>Z362*K362</f>
        <v>0</v>
      </c>
      <c r="AR362" s="21" t="s">
        <v>339</v>
      </c>
      <c r="AT362" s="21" t="s">
        <v>178</v>
      </c>
      <c r="AU362" s="21" t="s">
        <v>122</v>
      </c>
      <c r="AY362" s="21" t="s">
        <v>163</v>
      </c>
      <c r="BE362" s="149">
        <f>IF(U362="základní",N362,0)</f>
        <v>0</v>
      </c>
      <c r="BF362" s="149">
        <f>IF(U362="snížená",N362,0)</f>
        <v>0</v>
      </c>
      <c r="BG362" s="149">
        <f>IF(U362="zákl. přenesená",N362,0)</f>
        <v>0</v>
      </c>
      <c r="BH362" s="149">
        <f>IF(U362="sníž. přenesená",N362,0)</f>
        <v>0</v>
      </c>
      <c r="BI362" s="149">
        <f>IF(U362="nulová",N362,0)</f>
        <v>0</v>
      </c>
      <c r="BJ362" s="21" t="s">
        <v>85</v>
      </c>
      <c r="BK362" s="149">
        <f>ROUND(L362*K362,2)</f>
        <v>0</v>
      </c>
      <c r="BL362" s="21" t="s">
        <v>253</v>
      </c>
      <c r="BM362" s="21" t="s">
        <v>575</v>
      </c>
    </row>
    <row r="363" spans="2:65" s="1" customFormat="1" ht="25.5" customHeight="1">
      <c r="B363" s="140"/>
      <c r="C363" s="141" t="s">
        <v>576</v>
      </c>
      <c r="D363" s="141" t="s">
        <v>164</v>
      </c>
      <c r="E363" s="142" t="s">
        <v>577</v>
      </c>
      <c r="F363" s="225" t="s">
        <v>578</v>
      </c>
      <c r="G363" s="225"/>
      <c r="H363" s="225"/>
      <c r="I363" s="225"/>
      <c r="J363" s="143" t="s">
        <v>186</v>
      </c>
      <c r="K363" s="144">
        <v>202.7</v>
      </c>
      <c r="L363" s="226"/>
      <c r="M363" s="226"/>
      <c r="N363" s="226">
        <f>ROUND(L363*K363,2)</f>
        <v>0</v>
      </c>
      <c r="O363" s="226"/>
      <c r="P363" s="226"/>
      <c r="Q363" s="226"/>
      <c r="R363" s="145"/>
      <c r="T363" s="146" t="s">
        <v>5</v>
      </c>
      <c r="U363" s="43" t="s">
        <v>42</v>
      </c>
      <c r="V363" s="147">
        <v>0.26800000000000002</v>
      </c>
      <c r="W363" s="147">
        <f>V363*K363</f>
        <v>54.323599999999999</v>
      </c>
      <c r="X363" s="147">
        <v>0</v>
      </c>
      <c r="Y363" s="147">
        <f>X363*K363</f>
        <v>0</v>
      </c>
      <c r="Z363" s="147">
        <v>0</v>
      </c>
      <c r="AA363" s="148">
        <f>Z363*K363</f>
        <v>0</v>
      </c>
      <c r="AR363" s="21" t="s">
        <v>253</v>
      </c>
      <c r="AT363" s="21" t="s">
        <v>164</v>
      </c>
      <c r="AU363" s="21" t="s">
        <v>122</v>
      </c>
      <c r="AY363" s="21" t="s">
        <v>163</v>
      </c>
      <c r="BE363" s="149">
        <f>IF(U363="základní",N363,0)</f>
        <v>0</v>
      </c>
      <c r="BF363" s="149">
        <f>IF(U363="snížená",N363,0)</f>
        <v>0</v>
      </c>
      <c r="BG363" s="149">
        <f>IF(U363="zákl. přenesená",N363,0)</f>
        <v>0</v>
      </c>
      <c r="BH363" s="149">
        <f>IF(U363="sníž. přenesená",N363,0)</f>
        <v>0</v>
      </c>
      <c r="BI363" s="149">
        <f>IF(U363="nulová",N363,0)</f>
        <v>0</v>
      </c>
      <c r="BJ363" s="21" t="s">
        <v>85</v>
      </c>
      <c r="BK363" s="149">
        <f>ROUND(L363*K363,2)</f>
        <v>0</v>
      </c>
      <c r="BL363" s="21" t="s">
        <v>253</v>
      </c>
      <c r="BM363" s="21" t="s">
        <v>579</v>
      </c>
    </row>
    <row r="364" spans="2:65" s="10" customFormat="1" ht="16.5" customHeight="1">
      <c r="B364" s="150"/>
      <c r="C364" s="151"/>
      <c r="D364" s="151"/>
      <c r="E364" s="152" t="s">
        <v>5</v>
      </c>
      <c r="F364" s="227" t="s">
        <v>580</v>
      </c>
      <c r="G364" s="228"/>
      <c r="H364" s="228"/>
      <c r="I364" s="228"/>
      <c r="J364" s="151"/>
      <c r="K364" s="152" t="s">
        <v>5</v>
      </c>
      <c r="L364" s="151"/>
      <c r="M364" s="151"/>
      <c r="N364" s="151"/>
      <c r="O364" s="151"/>
      <c r="P364" s="151"/>
      <c r="Q364" s="151"/>
      <c r="R364" s="153"/>
      <c r="T364" s="154"/>
      <c r="U364" s="151"/>
      <c r="V364" s="151"/>
      <c r="W364" s="151"/>
      <c r="X364" s="151"/>
      <c r="Y364" s="151"/>
      <c r="Z364" s="151"/>
      <c r="AA364" s="155"/>
      <c r="AT364" s="156" t="s">
        <v>171</v>
      </c>
      <c r="AU364" s="156" t="s">
        <v>122</v>
      </c>
      <c r="AV364" s="10" t="s">
        <v>85</v>
      </c>
      <c r="AW364" s="10" t="s">
        <v>33</v>
      </c>
      <c r="AX364" s="10" t="s">
        <v>77</v>
      </c>
      <c r="AY364" s="156" t="s">
        <v>163</v>
      </c>
    </row>
    <row r="365" spans="2:65" s="11" customFormat="1" ht="16.5" customHeight="1">
      <c r="B365" s="157"/>
      <c r="C365" s="158"/>
      <c r="D365" s="158"/>
      <c r="E365" s="159" t="s">
        <v>5</v>
      </c>
      <c r="F365" s="229" t="s">
        <v>581</v>
      </c>
      <c r="G365" s="230"/>
      <c r="H365" s="230"/>
      <c r="I365" s="230"/>
      <c r="J365" s="158"/>
      <c r="K365" s="160">
        <v>61</v>
      </c>
      <c r="L365" s="158"/>
      <c r="M365" s="158"/>
      <c r="N365" s="158"/>
      <c r="O365" s="158"/>
      <c r="P365" s="158"/>
      <c r="Q365" s="158"/>
      <c r="R365" s="161"/>
      <c r="T365" s="162"/>
      <c r="U365" s="158"/>
      <c r="V365" s="158"/>
      <c r="W365" s="158"/>
      <c r="X365" s="158"/>
      <c r="Y365" s="158"/>
      <c r="Z365" s="158"/>
      <c r="AA365" s="163"/>
      <c r="AT365" s="164" t="s">
        <v>171</v>
      </c>
      <c r="AU365" s="164" t="s">
        <v>122</v>
      </c>
      <c r="AV365" s="11" t="s">
        <v>122</v>
      </c>
      <c r="AW365" s="11" t="s">
        <v>33</v>
      </c>
      <c r="AX365" s="11" t="s">
        <v>77</v>
      </c>
      <c r="AY365" s="164" t="s">
        <v>163</v>
      </c>
    </row>
    <row r="366" spans="2:65" s="11" customFormat="1" ht="16.5" customHeight="1">
      <c r="B366" s="157"/>
      <c r="C366" s="158"/>
      <c r="D366" s="158"/>
      <c r="E366" s="159" t="s">
        <v>5</v>
      </c>
      <c r="F366" s="229" t="s">
        <v>582</v>
      </c>
      <c r="G366" s="230"/>
      <c r="H366" s="230"/>
      <c r="I366" s="230"/>
      <c r="J366" s="158"/>
      <c r="K366" s="160">
        <v>62</v>
      </c>
      <c r="L366" s="158"/>
      <c r="M366" s="158"/>
      <c r="N366" s="158"/>
      <c r="O366" s="158"/>
      <c r="P366" s="158"/>
      <c r="Q366" s="158"/>
      <c r="R366" s="161"/>
      <c r="T366" s="162"/>
      <c r="U366" s="158"/>
      <c r="V366" s="158"/>
      <c r="W366" s="158"/>
      <c r="X366" s="158"/>
      <c r="Y366" s="158"/>
      <c r="Z366" s="158"/>
      <c r="AA366" s="163"/>
      <c r="AT366" s="164" t="s">
        <v>171</v>
      </c>
      <c r="AU366" s="164" t="s">
        <v>122</v>
      </c>
      <c r="AV366" s="11" t="s">
        <v>122</v>
      </c>
      <c r="AW366" s="11" t="s">
        <v>33</v>
      </c>
      <c r="AX366" s="11" t="s">
        <v>77</v>
      </c>
      <c r="AY366" s="164" t="s">
        <v>163</v>
      </c>
    </row>
    <row r="367" spans="2:65" s="11" customFormat="1" ht="16.5" customHeight="1">
      <c r="B367" s="157"/>
      <c r="C367" s="158"/>
      <c r="D367" s="158"/>
      <c r="E367" s="159" t="s">
        <v>5</v>
      </c>
      <c r="F367" s="229" t="s">
        <v>583</v>
      </c>
      <c r="G367" s="230"/>
      <c r="H367" s="230"/>
      <c r="I367" s="230"/>
      <c r="J367" s="158"/>
      <c r="K367" s="160">
        <v>26</v>
      </c>
      <c r="L367" s="158"/>
      <c r="M367" s="158"/>
      <c r="N367" s="158"/>
      <c r="O367" s="158"/>
      <c r="P367" s="158"/>
      <c r="Q367" s="158"/>
      <c r="R367" s="161"/>
      <c r="T367" s="162"/>
      <c r="U367" s="158"/>
      <c r="V367" s="158"/>
      <c r="W367" s="158"/>
      <c r="X367" s="158"/>
      <c r="Y367" s="158"/>
      <c r="Z367" s="158"/>
      <c r="AA367" s="163"/>
      <c r="AT367" s="164" t="s">
        <v>171</v>
      </c>
      <c r="AU367" s="164" t="s">
        <v>122</v>
      </c>
      <c r="AV367" s="11" t="s">
        <v>122</v>
      </c>
      <c r="AW367" s="11" t="s">
        <v>33</v>
      </c>
      <c r="AX367" s="11" t="s">
        <v>77</v>
      </c>
      <c r="AY367" s="164" t="s">
        <v>163</v>
      </c>
    </row>
    <row r="368" spans="2:65" s="11" customFormat="1" ht="16.5" customHeight="1">
      <c r="B368" s="157"/>
      <c r="C368" s="158"/>
      <c r="D368" s="158"/>
      <c r="E368" s="159" t="s">
        <v>5</v>
      </c>
      <c r="F368" s="229" t="s">
        <v>584</v>
      </c>
      <c r="G368" s="230"/>
      <c r="H368" s="230"/>
      <c r="I368" s="230"/>
      <c r="J368" s="158"/>
      <c r="K368" s="160">
        <v>39</v>
      </c>
      <c r="L368" s="158"/>
      <c r="M368" s="158"/>
      <c r="N368" s="158"/>
      <c r="O368" s="158"/>
      <c r="P368" s="158"/>
      <c r="Q368" s="158"/>
      <c r="R368" s="161"/>
      <c r="T368" s="162"/>
      <c r="U368" s="158"/>
      <c r="V368" s="158"/>
      <c r="W368" s="158"/>
      <c r="X368" s="158"/>
      <c r="Y368" s="158"/>
      <c r="Z368" s="158"/>
      <c r="AA368" s="163"/>
      <c r="AT368" s="164" t="s">
        <v>171</v>
      </c>
      <c r="AU368" s="164" t="s">
        <v>122</v>
      </c>
      <c r="AV368" s="11" t="s">
        <v>122</v>
      </c>
      <c r="AW368" s="11" t="s">
        <v>33</v>
      </c>
      <c r="AX368" s="11" t="s">
        <v>77</v>
      </c>
      <c r="AY368" s="164" t="s">
        <v>163</v>
      </c>
    </row>
    <row r="369" spans="2:65" s="11" customFormat="1" ht="16.5" customHeight="1">
      <c r="B369" s="157"/>
      <c r="C369" s="158"/>
      <c r="D369" s="158"/>
      <c r="E369" s="159" t="s">
        <v>5</v>
      </c>
      <c r="F369" s="229" t="s">
        <v>585</v>
      </c>
      <c r="G369" s="230"/>
      <c r="H369" s="230"/>
      <c r="I369" s="230"/>
      <c r="J369" s="158"/>
      <c r="K369" s="160">
        <v>14.7</v>
      </c>
      <c r="L369" s="158"/>
      <c r="M369" s="158"/>
      <c r="N369" s="158"/>
      <c r="O369" s="158"/>
      <c r="P369" s="158"/>
      <c r="Q369" s="158"/>
      <c r="R369" s="161"/>
      <c r="T369" s="162"/>
      <c r="U369" s="158"/>
      <c r="V369" s="158"/>
      <c r="W369" s="158"/>
      <c r="X369" s="158"/>
      <c r="Y369" s="158"/>
      <c r="Z369" s="158"/>
      <c r="AA369" s="163"/>
      <c r="AT369" s="164" t="s">
        <v>171</v>
      </c>
      <c r="AU369" s="164" t="s">
        <v>122</v>
      </c>
      <c r="AV369" s="11" t="s">
        <v>122</v>
      </c>
      <c r="AW369" s="11" t="s">
        <v>33</v>
      </c>
      <c r="AX369" s="11" t="s">
        <v>77</v>
      </c>
      <c r="AY369" s="164" t="s">
        <v>163</v>
      </c>
    </row>
    <row r="370" spans="2:65" s="12" customFormat="1" ht="16.5" customHeight="1">
      <c r="B370" s="165"/>
      <c r="C370" s="166"/>
      <c r="D370" s="166"/>
      <c r="E370" s="167" t="s">
        <v>5</v>
      </c>
      <c r="F370" s="231" t="s">
        <v>177</v>
      </c>
      <c r="G370" s="232"/>
      <c r="H370" s="232"/>
      <c r="I370" s="232"/>
      <c r="J370" s="166"/>
      <c r="K370" s="168">
        <v>202.7</v>
      </c>
      <c r="L370" s="166"/>
      <c r="M370" s="166"/>
      <c r="N370" s="166"/>
      <c r="O370" s="166"/>
      <c r="P370" s="166"/>
      <c r="Q370" s="166"/>
      <c r="R370" s="169"/>
      <c r="T370" s="170"/>
      <c r="U370" s="166"/>
      <c r="V370" s="166"/>
      <c r="W370" s="166"/>
      <c r="X370" s="166"/>
      <c r="Y370" s="166"/>
      <c r="Z370" s="166"/>
      <c r="AA370" s="171"/>
      <c r="AT370" s="172" t="s">
        <v>171</v>
      </c>
      <c r="AU370" s="172" t="s">
        <v>122</v>
      </c>
      <c r="AV370" s="12" t="s">
        <v>168</v>
      </c>
      <c r="AW370" s="12" t="s">
        <v>33</v>
      </c>
      <c r="AX370" s="12" t="s">
        <v>85</v>
      </c>
      <c r="AY370" s="172" t="s">
        <v>163</v>
      </c>
    </row>
    <row r="371" spans="2:65" s="1" customFormat="1" ht="16.5" customHeight="1">
      <c r="B371" s="140"/>
      <c r="C371" s="141" t="s">
        <v>586</v>
      </c>
      <c r="D371" s="141" t="s">
        <v>164</v>
      </c>
      <c r="E371" s="142" t="s">
        <v>587</v>
      </c>
      <c r="F371" s="225" t="s">
        <v>588</v>
      </c>
      <c r="G371" s="225"/>
      <c r="H371" s="225"/>
      <c r="I371" s="225"/>
      <c r="J371" s="143" t="s">
        <v>186</v>
      </c>
      <c r="K371" s="144">
        <v>79.941000000000003</v>
      </c>
      <c r="L371" s="226"/>
      <c r="M371" s="226"/>
      <c r="N371" s="226">
        <f>ROUND(L371*K371,2)</f>
        <v>0</v>
      </c>
      <c r="O371" s="226"/>
      <c r="P371" s="226"/>
      <c r="Q371" s="226"/>
      <c r="R371" s="145"/>
      <c r="T371" s="146" t="s">
        <v>5</v>
      </c>
      <c r="U371" s="43" t="s">
        <v>42</v>
      </c>
      <c r="V371" s="147">
        <v>0.42</v>
      </c>
      <c r="W371" s="147">
        <f>V371*K371</f>
        <v>33.575220000000002</v>
      </c>
      <c r="X371" s="147">
        <v>0</v>
      </c>
      <c r="Y371" s="147">
        <f>X371*K371</f>
        <v>0</v>
      </c>
      <c r="Z371" s="147">
        <v>0</v>
      </c>
      <c r="AA371" s="148">
        <f>Z371*K371</f>
        <v>0</v>
      </c>
      <c r="AR371" s="21" t="s">
        <v>253</v>
      </c>
      <c r="AT371" s="21" t="s">
        <v>164</v>
      </c>
      <c r="AU371" s="21" t="s">
        <v>122</v>
      </c>
      <c r="AY371" s="21" t="s">
        <v>163</v>
      </c>
      <c r="BE371" s="149">
        <f>IF(U371="základní",N371,0)</f>
        <v>0</v>
      </c>
      <c r="BF371" s="149">
        <f>IF(U371="snížená",N371,0)</f>
        <v>0</v>
      </c>
      <c r="BG371" s="149">
        <f>IF(U371="zákl. přenesená",N371,0)</f>
        <v>0</v>
      </c>
      <c r="BH371" s="149">
        <f>IF(U371="sníž. přenesená",N371,0)</f>
        <v>0</v>
      </c>
      <c r="BI371" s="149">
        <f>IF(U371="nulová",N371,0)</f>
        <v>0</v>
      </c>
      <c r="BJ371" s="21" t="s">
        <v>85</v>
      </c>
      <c r="BK371" s="149">
        <f>ROUND(L371*K371,2)</f>
        <v>0</v>
      </c>
      <c r="BL371" s="21" t="s">
        <v>253</v>
      </c>
      <c r="BM371" s="21" t="s">
        <v>589</v>
      </c>
    </row>
    <row r="372" spans="2:65" s="1" customFormat="1" ht="25.5" customHeight="1">
      <c r="B372" s="140"/>
      <c r="C372" s="141" t="s">
        <v>590</v>
      </c>
      <c r="D372" s="141" t="s">
        <v>164</v>
      </c>
      <c r="E372" s="142" t="s">
        <v>591</v>
      </c>
      <c r="F372" s="225" t="s">
        <v>592</v>
      </c>
      <c r="G372" s="225"/>
      <c r="H372" s="225"/>
      <c r="I372" s="225"/>
      <c r="J372" s="143" t="s">
        <v>167</v>
      </c>
      <c r="K372" s="144">
        <v>0.74399999999999999</v>
      </c>
      <c r="L372" s="226"/>
      <c r="M372" s="226"/>
      <c r="N372" s="226">
        <f>ROUND(L372*K372,2)</f>
        <v>0</v>
      </c>
      <c r="O372" s="226"/>
      <c r="P372" s="226"/>
      <c r="Q372" s="226"/>
      <c r="R372" s="145"/>
      <c r="T372" s="146" t="s">
        <v>5</v>
      </c>
      <c r="U372" s="43" t="s">
        <v>42</v>
      </c>
      <c r="V372" s="147">
        <v>1.1020000000000001</v>
      </c>
      <c r="W372" s="147">
        <f>V372*K372</f>
        <v>0.81988800000000006</v>
      </c>
      <c r="X372" s="147">
        <v>0</v>
      </c>
      <c r="Y372" s="147">
        <f>X372*K372</f>
        <v>0</v>
      </c>
      <c r="Z372" s="147">
        <v>0</v>
      </c>
      <c r="AA372" s="148">
        <f>Z372*K372</f>
        <v>0</v>
      </c>
      <c r="AR372" s="21" t="s">
        <v>253</v>
      </c>
      <c r="AT372" s="21" t="s">
        <v>164</v>
      </c>
      <c r="AU372" s="21" t="s">
        <v>122</v>
      </c>
      <c r="AY372" s="21" t="s">
        <v>163</v>
      </c>
      <c r="BE372" s="149">
        <f>IF(U372="základní",N372,0)</f>
        <v>0</v>
      </c>
      <c r="BF372" s="149">
        <f>IF(U372="snížená",N372,0)</f>
        <v>0</v>
      </c>
      <c r="BG372" s="149">
        <f>IF(U372="zákl. přenesená",N372,0)</f>
        <v>0</v>
      </c>
      <c r="BH372" s="149">
        <f>IF(U372="sníž. přenesená",N372,0)</f>
        <v>0</v>
      </c>
      <c r="BI372" s="149">
        <f>IF(U372="nulová",N372,0)</f>
        <v>0</v>
      </c>
      <c r="BJ372" s="21" t="s">
        <v>85</v>
      </c>
      <c r="BK372" s="149">
        <f>ROUND(L372*K372,2)</f>
        <v>0</v>
      </c>
      <c r="BL372" s="21" t="s">
        <v>253</v>
      </c>
      <c r="BM372" s="21" t="s">
        <v>593</v>
      </c>
    </row>
    <row r="373" spans="2:65" s="9" customFormat="1" ht="29.85" customHeight="1">
      <c r="B373" s="129"/>
      <c r="C373" s="130"/>
      <c r="D373" s="139" t="s">
        <v>145</v>
      </c>
      <c r="E373" s="139"/>
      <c r="F373" s="139"/>
      <c r="G373" s="139"/>
      <c r="H373" s="139"/>
      <c r="I373" s="139"/>
      <c r="J373" s="139"/>
      <c r="K373" s="139"/>
      <c r="L373" s="139"/>
      <c r="M373" s="139"/>
      <c r="N373" s="239">
        <f>BK373</f>
        <v>0</v>
      </c>
      <c r="O373" s="240"/>
      <c r="P373" s="240"/>
      <c r="Q373" s="240"/>
      <c r="R373" s="132"/>
      <c r="T373" s="133"/>
      <c r="U373" s="130"/>
      <c r="V373" s="130"/>
      <c r="W373" s="134">
        <f>SUM(W374:W396)</f>
        <v>9.5786649999999991</v>
      </c>
      <c r="X373" s="130"/>
      <c r="Y373" s="134">
        <f>SUM(Y374:Y396)</f>
        <v>0.14110900000000001</v>
      </c>
      <c r="Z373" s="130"/>
      <c r="AA373" s="135">
        <f>SUM(AA374:AA396)</f>
        <v>0</v>
      </c>
      <c r="AR373" s="136" t="s">
        <v>122</v>
      </c>
      <c r="AT373" s="137" t="s">
        <v>76</v>
      </c>
      <c r="AU373" s="137" t="s">
        <v>85</v>
      </c>
      <c r="AY373" s="136" t="s">
        <v>163</v>
      </c>
      <c r="BK373" s="138">
        <f>SUM(BK374:BK396)</f>
        <v>0</v>
      </c>
    </row>
    <row r="374" spans="2:65" s="1" customFormat="1" ht="38.25" customHeight="1">
      <c r="B374" s="140"/>
      <c r="C374" s="141" t="s">
        <v>594</v>
      </c>
      <c r="D374" s="141" t="s">
        <v>164</v>
      </c>
      <c r="E374" s="142" t="s">
        <v>595</v>
      </c>
      <c r="F374" s="225" t="s">
        <v>596</v>
      </c>
      <c r="G374" s="225"/>
      <c r="H374" s="225"/>
      <c r="I374" s="225"/>
      <c r="J374" s="143" t="s">
        <v>186</v>
      </c>
      <c r="K374" s="144">
        <v>8.5500000000000007</v>
      </c>
      <c r="L374" s="226"/>
      <c r="M374" s="226"/>
      <c r="N374" s="226">
        <f>ROUND(L374*K374,2)</f>
        <v>0</v>
      </c>
      <c r="O374" s="226"/>
      <c r="P374" s="226"/>
      <c r="Q374" s="226"/>
      <c r="R374" s="145"/>
      <c r="T374" s="146" t="s">
        <v>5</v>
      </c>
      <c r="U374" s="43" t="s">
        <v>42</v>
      </c>
      <c r="V374" s="147">
        <v>0.61199999999999999</v>
      </c>
      <c r="W374" s="147">
        <f>V374*K374</f>
        <v>5.2326000000000006</v>
      </c>
      <c r="X374" s="147">
        <v>2.8999999999999998E-3</v>
      </c>
      <c r="Y374" s="147">
        <f>X374*K374</f>
        <v>2.4795000000000001E-2</v>
      </c>
      <c r="Z374" s="147">
        <v>0</v>
      </c>
      <c r="AA374" s="148">
        <f>Z374*K374</f>
        <v>0</v>
      </c>
      <c r="AR374" s="21" t="s">
        <v>253</v>
      </c>
      <c r="AT374" s="21" t="s">
        <v>164</v>
      </c>
      <c r="AU374" s="21" t="s">
        <v>122</v>
      </c>
      <c r="AY374" s="21" t="s">
        <v>163</v>
      </c>
      <c r="BE374" s="149">
        <f>IF(U374="základní",N374,0)</f>
        <v>0</v>
      </c>
      <c r="BF374" s="149">
        <f>IF(U374="snížená",N374,0)</f>
        <v>0</v>
      </c>
      <c r="BG374" s="149">
        <f>IF(U374="zákl. přenesená",N374,0)</f>
        <v>0</v>
      </c>
      <c r="BH374" s="149">
        <f>IF(U374="sníž. přenesená",N374,0)</f>
        <v>0</v>
      </c>
      <c r="BI374" s="149">
        <f>IF(U374="nulová",N374,0)</f>
        <v>0</v>
      </c>
      <c r="BJ374" s="21" t="s">
        <v>85</v>
      </c>
      <c r="BK374" s="149">
        <f>ROUND(L374*K374,2)</f>
        <v>0</v>
      </c>
      <c r="BL374" s="21" t="s">
        <v>253</v>
      </c>
      <c r="BM374" s="21" t="s">
        <v>597</v>
      </c>
    </row>
    <row r="375" spans="2:65" s="10" customFormat="1" ht="16.5" customHeight="1">
      <c r="B375" s="150"/>
      <c r="C375" s="151"/>
      <c r="D375" s="151"/>
      <c r="E375" s="152" t="s">
        <v>5</v>
      </c>
      <c r="F375" s="227" t="s">
        <v>361</v>
      </c>
      <c r="G375" s="228"/>
      <c r="H375" s="228"/>
      <c r="I375" s="228"/>
      <c r="J375" s="151"/>
      <c r="K375" s="152" t="s">
        <v>5</v>
      </c>
      <c r="L375" s="151"/>
      <c r="M375" s="151"/>
      <c r="N375" s="151"/>
      <c r="O375" s="151"/>
      <c r="P375" s="151"/>
      <c r="Q375" s="151"/>
      <c r="R375" s="153"/>
      <c r="T375" s="154"/>
      <c r="U375" s="151"/>
      <c r="V375" s="151"/>
      <c r="W375" s="151"/>
      <c r="X375" s="151"/>
      <c r="Y375" s="151"/>
      <c r="Z375" s="151"/>
      <c r="AA375" s="155"/>
      <c r="AT375" s="156" t="s">
        <v>171</v>
      </c>
      <c r="AU375" s="156" t="s">
        <v>122</v>
      </c>
      <c r="AV375" s="10" t="s">
        <v>85</v>
      </c>
      <c r="AW375" s="10" t="s">
        <v>33</v>
      </c>
      <c r="AX375" s="10" t="s">
        <v>77</v>
      </c>
      <c r="AY375" s="156" t="s">
        <v>163</v>
      </c>
    </row>
    <row r="376" spans="2:65" s="11" customFormat="1" ht="16.5" customHeight="1">
      <c r="B376" s="157"/>
      <c r="C376" s="158"/>
      <c r="D376" s="158"/>
      <c r="E376" s="159" t="s">
        <v>5</v>
      </c>
      <c r="F376" s="229" t="s">
        <v>362</v>
      </c>
      <c r="G376" s="230"/>
      <c r="H376" s="230"/>
      <c r="I376" s="230"/>
      <c r="J376" s="158"/>
      <c r="K376" s="160">
        <v>1.8</v>
      </c>
      <c r="L376" s="158"/>
      <c r="M376" s="158"/>
      <c r="N376" s="158"/>
      <c r="O376" s="158"/>
      <c r="P376" s="158"/>
      <c r="Q376" s="158"/>
      <c r="R376" s="161"/>
      <c r="T376" s="162"/>
      <c r="U376" s="158"/>
      <c r="V376" s="158"/>
      <c r="W376" s="158"/>
      <c r="X376" s="158"/>
      <c r="Y376" s="158"/>
      <c r="Z376" s="158"/>
      <c r="AA376" s="163"/>
      <c r="AT376" s="164" t="s">
        <v>171</v>
      </c>
      <c r="AU376" s="164" t="s">
        <v>122</v>
      </c>
      <c r="AV376" s="11" t="s">
        <v>122</v>
      </c>
      <c r="AW376" s="11" t="s">
        <v>33</v>
      </c>
      <c r="AX376" s="11" t="s">
        <v>77</v>
      </c>
      <c r="AY376" s="164" t="s">
        <v>163</v>
      </c>
    </row>
    <row r="377" spans="2:65" s="10" customFormat="1" ht="16.5" customHeight="1">
      <c r="B377" s="150"/>
      <c r="C377" s="151"/>
      <c r="D377" s="151"/>
      <c r="E377" s="152" t="s">
        <v>5</v>
      </c>
      <c r="F377" s="243" t="s">
        <v>363</v>
      </c>
      <c r="G377" s="244"/>
      <c r="H377" s="244"/>
      <c r="I377" s="244"/>
      <c r="J377" s="151"/>
      <c r="K377" s="152" t="s">
        <v>5</v>
      </c>
      <c r="L377" s="151"/>
      <c r="M377" s="151"/>
      <c r="N377" s="151"/>
      <c r="O377" s="151"/>
      <c r="P377" s="151"/>
      <c r="Q377" s="151"/>
      <c r="R377" s="153"/>
      <c r="T377" s="154"/>
      <c r="U377" s="151"/>
      <c r="V377" s="151"/>
      <c r="W377" s="151"/>
      <c r="X377" s="151"/>
      <c r="Y377" s="151"/>
      <c r="Z377" s="151"/>
      <c r="AA377" s="155"/>
      <c r="AT377" s="156" t="s">
        <v>171</v>
      </c>
      <c r="AU377" s="156" t="s">
        <v>122</v>
      </c>
      <c r="AV377" s="10" t="s">
        <v>85</v>
      </c>
      <c r="AW377" s="10" t="s">
        <v>33</v>
      </c>
      <c r="AX377" s="10" t="s">
        <v>77</v>
      </c>
      <c r="AY377" s="156" t="s">
        <v>163</v>
      </c>
    </row>
    <row r="378" spans="2:65" s="11" customFormat="1" ht="16.5" customHeight="1">
      <c r="B378" s="157"/>
      <c r="C378" s="158"/>
      <c r="D378" s="158"/>
      <c r="E378" s="159" t="s">
        <v>5</v>
      </c>
      <c r="F378" s="229" t="s">
        <v>364</v>
      </c>
      <c r="G378" s="230"/>
      <c r="H378" s="230"/>
      <c r="I378" s="230"/>
      <c r="J378" s="158"/>
      <c r="K378" s="160">
        <v>6.75</v>
      </c>
      <c r="L378" s="158"/>
      <c r="M378" s="158"/>
      <c r="N378" s="158"/>
      <c r="O378" s="158"/>
      <c r="P378" s="158"/>
      <c r="Q378" s="158"/>
      <c r="R378" s="161"/>
      <c r="T378" s="162"/>
      <c r="U378" s="158"/>
      <c r="V378" s="158"/>
      <c r="W378" s="158"/>
      <c r="X378" s="158"/>
      <c r="Y378" s="158"/>
      <c r="Z378" s="158"/>
      <c r="AA378" s="163"/>
      <c r="AT378" s="164" t="s">
        <v>171</v>
      </c>
      <c r="AU378" s="164" t="s">
        <v>122</v>
      </c>
      <c r="AV378" s="11" t="s">
        <v>122</v>
      </c>
      <c r="AW378" s="11" t="s">
        <v>33</v>
      </c>
      <c r="AX378" s="11" t="s">
        <v>77</v>
      </c>
      <c r="AY378" s="164" t="s">
        <v>163</v>
      </c>
    </row>
    <row r="379" spans="2:65" s="12" customFormat="1" ht="16.5" customHeight="1">
      <c r="B379" s="165"/>
      <c r="C379" s="166"/>
      <c r="D379" s="166"/>
      <c r="E379" s="167" t="s">
        <v>5</v>
      </c>
      <c r="F379" s="231" t="s">
        <v>177</v>
      </c>
      <c r="G379" s="232"/>
      <c r="H379" s="232"/>
      <c r="I379" s="232"/>
      <c r="J379" s="166"/>
      <c r="K379" s="168">
        <v>8.5500000000000007</v>
      </c>
      <c r="L379" s="166"/>
      <c r="M379" s="166"/>
      <c r="N379" s="166"/>
      <c r="O379" s="166"/>
      <c r="P379" s="166"/>
      <c r="Q379" s="166"/>
      <c r="R379" s="169"/>
      <c r="T379" s="170"/>
      <c r="U379" s="166"/>
      <c r="V379" s="166"/>
      <c r="W379" s="166"/>
      <c r="X379" s="166"/>
      <c r="Y379" s="166"/>
      <c r="Z379" s="166"/>
      <c r="AA379" s="171"/>
      <c r="AT379" s="172" t="s">
        <v>171</v>
      </c>
      <c r="AU379" s="172" t="s">
        <v>122</v>
      </c>
      <c r="AV379" s="12" t="s">
        <v>168</v>
      </c>
      <c r="AW379" s="12" t="s">
        <v>33</v>
      </c>
      <c r="AX379" s="12" t="s">
        <v>85</v>
      </c>
      <c r="AY379" s="172" t="s">
        <v>163</v>
      </c>
    </row>
    <row r="380" spans="2:65" s="1" customFormat="1" ht="25.5" customHeight="1">
      <c r="B380" s="140"/>
      <c r="C380" s="173" t="s">
        <v>598</v>
      </c>
      <c r="D380" s="173" t="s">
        <v>178</v>
      </c>
      <c r="E380" s="174" t="s">
        <v>599</v>
      </c>
      <c r="F380" s="245" t="s">
        <v>600</v>
      </c>
      <c r="G380" s="245"/>
      <c r="H380" s="245"/>
      <c r="I380" s="245"/>
      <c r="J380" s="175" t="s">
        <v>186</v>
      </c>
      <c r="K380" s="176">
        <v>9.4049999999999994</v>
      </c>
      <c r="L380" s="246"/>
      <c r="M380" s="246"/>
      <c r="N380" s="246">
        <f>ROUND(L380*K380,2)</f>
        <v>0</v>
      </c>
      <c r="O380" s="226"/>
      <c r="P380" s="226"/>
      <c r="Q380" s="226"/>
      <c r="R380" s="145"/>
      <c r="T380" s="146" t="s">
        <v>5</v>
      </c>
      <c r="U380" s="43" t="s">
        <v>42</v>
      </c>
      <c r="V380" s="147">
        <v>0</v>
      </c>
      <c r="W380" s="147">
        <f>V380*K380</f>
        <v>0</v>
      </c>
      <c r="X380" s="147">
        <v>1.18E-2</v>
      </c>
      <c r="Y380" s="147">
        <f>X380*K380</f>
        <v>0.11097899999999999</v>
      </c>
      <c r="Z380" s="147">
        <v>0</v>
      </c>
      <c r="AA380" s="148">
        <f>Z380*K380</f>
        <v>0</v>
      </c>
      <c r="AR380" s="21" t="s">
        <v>339</v>
      </c>
      <c r="AT380" s="21" t="s">
        <v>178</v>
      </c>
      <c r="AU380" s="21" t="s">
        <v>122</v>
      </c>
      <c r="AY380" s="21" t="s">
        <v>163</v>
      </c>
      <c r="BE380" s="149">
        <f>IF(U380="základní",N380,0)</f>
        <v>0</v>
      </c>
      <c r="BF380" s="149">
        <f>IF(U380="snížená",N380,0)</f>
        <v>0</v>
      </c>
      <c r="BG380" s="149">
        <f>IF(U380="zákl. přenesená",N380,0)</f>
        <v>0</v>
      </c>
      <c r="BH380" s="149">
        <f>IF(U380="sníž. přenesená",N380,0)</f>
        <v>0</v>
      </c>
      <c r="BI380" s="149">
        <f>IF(U380="nulová",N380,0)</f>
        <v>0</v>
      </c>
      <c r="BJ380" s="21" t="s">
        <v>85</v>
      </c>
      <c r="BK380" s="149">
        <f>ROUND(L380*K380,2)</f>
        <v>0</v>
      </c>
      <c r="BL380" s="21" t="s">
        <v>253</v>
      </c>
      <c r="BM380" s="21" t="s">
        <v>601</v>
      </c>
    </row>
    <row r="381" spans="2:65" s="1" customFormat="1" ht="25.5" customHeight="1">
      <c r="B381" s="140"/>
      <c r="C381" s="141" t="s">
        <v>602</v>
      </c>
      <c r="D381" s="141" t="s">
        <v>164</v>
      </c>
      <c r="E381" s="142" t="s">
        <v>603</v>
      </c>
      <c r="F381" s="225" t="s">
        <v>604</v>
      </c>
      <c r="G381" s="225"/>
      <c r="H381" s="225"/>
      <c r="I381" s="225"/>
      <c r="J381" s="143" t="s">
        <v>186</v>
      </c>
      <c r="K381" s="144">
        <v>8.5500000000000007</v>
      </c>
      <c r="L381" s="226"/>
      <c r="M381" s="226"/>
      <c r="N381" s="226">
        <f>ROUND(L381*K381,2)</f>
        <v>0</v>
      </c>
      <c r="O381" s="226"/>
      <c r="P381" s="226"/>
      <c r="Q381" s="226"/>
      <c r="R381" s="145"/>
      <c r="T381" s="146" t="s">
        <v>5</v>
      </c>
      <c r="U381" s="43" t="s">
        <v>42</v>
      </c>
      <c r="V381" s="147">
        <v>0.13</v>
      </c>
      <c r="W381" s="147">
        <f>V381*K381</f>
        <v>1.1115000000000002</v>
      </c>
      <c r="X381" s="147">
        <v>0</v>
      </c>
      <c r="Y381" s="147">
        <f>X381*K381</f>
        <v>0</v>
      </c>
      <c r="Z381" s="147">
        <v>0</v>
      </c>
      <c r="AA381" s="148">
        <f>Z381*K381</f>
        <v>0</v>
      </c>
      <c r="AR381" s="21" t="s">
        <v>253</v>
      </c>
      <c r="AT381" s="21" t="s">
        <v>164</v>
      </c>
      <c r="AU381" s="21" t="s">
        <v>122</v>
      </c>
      <c r="AY381" s="21" t="s">
        <v>163</v>
      </c>
      <c r="BE381" s="149">
        <f>IF(U381="základní",N381,0)</f>
        <v>0</v>
      </c>
      <c r="BF381" s="149">
        <f>IF(U381="snížená",N381,0)</f>
        <v>0</v>
      </c>
      <c r="BG381" s="149">
        <f>IF(U381="zákl. přenesená",N381,0)</f>
        <v>0</v>
      </c>
      <c r="BH381" s="149">
        <f>IF(U381="sníž. přenesená",N381,0)</f>
        <v>0</v>
      </c>
      <c r="BI381" s="149">
        <f>IF(U381="nulová",N381,0)</f>
        <v>0</v>
      </c>
      <c r="BJ381" s="21" t="s">
        <v>85</v>
      </c>
      <c r="BK381" s="149">
        <f>ROUND(L381*K381,2)</f>
        <v>0</v>
      </c>
      <c r="BL381" s="21" t="s">
        <v>253</v>
      </c>
      <c r="BM381" s="21" t="s">
        <v>605</v>
      </c>
    </row>
    <row r="382" spans="2:65" s="10" customFormat="1" ht="16.5" customHeight="1">
      <c r="B382" s="150"/>
      <c r="C382" s="151"/>
      <c r="D382" s="151"/>
      <c r="E382" s="152" t="s">
        <v>5</v>
      </c>
      <c r="F382" s="227" t="s">
        <v>361</v>
      </c>
      <c r="G382" s="228"/>
      <c r="H382" s="228"/>
      <c r="I382" s="228"/>
      <c r="J382" s="151"/>
      <c r="K382" s="152" t="s">
        <v>5</v>
      </c>
      <c r="L382" s="151"/>
      <c r="M382" s="151"/>
      <c r="N382" s="151"/>
      <c r="O382" s="151"/>
      <c r="P382" s="151"/>
      <c r="Q382" s="151"/>
      <c r="R382" s="153"/>
      <c r="T382" s="154"/>
      <c r="U382" s="151"/>
      <c r="V382" s="151"/>
      <c r="W382" s="151"/>
      <c r="X382" s="151"/>
      <c r="Y382" s="151"/>
      <c r="Z382" s="151"/>
      <c r="AA382" s="155"/>
      <c r="AT382" s="156" t="s">
        <v>171</v>
      </c>
      <c r="AU382" s="156" t="s">
        <v>122</v>
      </c>
      <c r="AV382" s="10" t="s">
        <v>85</v>
      </c>
      <c r="AW382" s="10" t="s">
        <v>33</v>
      </c>
      <c r="AX382" s="10" t="s">
        <v>77</v>
      </c>
      <c r="AY382" s="156" t="s">
        <v>163</v>
      </c>
    </row>
    <row r="383" spans="2:65" s="11" customFormat="1" ht="16.5" customHeight="1">
      <c r="B383" s="157"/>
      <c r="C383" s="158"/>
      <c r="D383" s="158"/>
      <c r="E383" s="159" t="s">
        <v>5</v>
      </c>
      <c r="F383" s="229" t="s">
        <v>362</v>
      </c>
      <c r="G383" s="230"/>
      <c r="H383" s="230"/>
      <c r="I383" s="230"/>
      <c r="J383" s="158"/>
      <c r="K383" s="160">
        <v>1.8</v>
      </c>
      <c r="L383" s="158"/>
      <c r="M383" s="158"/>
      <c r="N383" s="158"/>
      <c r="O383" s="158"/>
      <c r="P383" s="158"/>
      <c r="Q383" s="158"/>
      <c r="R383" s="161"/>
      <c r="T383" s="162"/>
      <c r="U383" s="158"/>
      <c r="V383" s="158"/>
      <c r="W383" s="158"/>
      <c r="X383" s="158"/>
      <c r="Y383" s="158"/>
      <c r="Z383" s="158"/>
      <c r="AA383" s="163"/>
      <c r="AT383" s="164" t="s">
        <v>171</v>
      </c>
      <c r="AU383" s="164" t="s">
        <v>122</v>
      </c>
      <c r="AV383" s="11" t="s">
        <v>122</v>
      </c>
      <c r="AW383" s="11" t="s">
        <v>33</v>
      </c>
      <c r="AX383" s="11" t="s">
        <v>77</v>
      </c>
      <c r="AY383" s="164" t="s">
        <v>163</v>
      </c>
    </row>
    <row r="384" spans="2:65" s="10" customFormat="1" ht="16.5" customHeight="1">
      <c r="B384" s="150"/>
      <c r="C384" s="151"/>
      <c r="D384" s="151"/>
      <c r="E384" s="152" t="s">
        <v>5</v>
      </c>
      <c r="F384" s="243" t="s">
        <v>363</v>
      </c>
      <c r="G384" s="244"/>
      <c r="H384" s="244"/>
      <c r="I384" s="244"/>
      <c r="J384" s="151"/>
      <c r="K384" s="152" t="s">
        <v>5</v>
      </c>
      <c r="L384" s="151"/>
      <c r="M384" s="151"/>
      <c r="N384" s="151"/>
      <c r="O384" s="151"/>
      <c r="P384" s="151"/>
      <c r="Q384" s="151"/>
      <c r="R384" s="153"/>
      <c r="T384" s="154"/>
      <c r="U384" s="151"/>
      <c r="V384" s="151"/>
      <c r="W384" s="151"/>
      <c r="X384" s="151"/>
      <c r="Y384" s="151"/>
      <c r="Z384" s="151"/>
      <c r="AA384" s="155"/>
      <c r="AT384" s="156" t="s">
        <v>171</v>
      </c>
      <c r="AU384" s="156" t="s">
        <v>122</v>
      </c>
      <c r="AV384" s="10" t="s">
        <v>85</v>
      </c>
      <c r="AW384" s="10" t="s">
        <v>33</v>
      </c>
      <c r="AX384" s="10" t="s">
        <v>77</v>
      </c>
      <c r="AY384" s="156" t="s">
        <v>163</v>
      </c>
    </row>
    <row r="385" spans="2:65" s="11" customFormat="1" ht="16.5" customHeight="1">
      <c r="B385" s="157"/>
      <c r="C385" s="158"/>
      <c r="D385" s="158"/>
      <c r="E385" s="159" t="s">
        <v>5</v>
      </c>
      <c r="F385" s="229" t="s">
        <v>364</v>
      </c>
      <c r="G385" s="230"/>
      <c r="H385" s="230"/>
      <c r="I385" s="230"/>
      <c r="J385" s="158"/>
      <c r="K385" s="160">
        <v>6.75</v>
      </c>
      <c r="L385" s="158"/>
      <c r="M385" s="158"/>
      <c r="N385" s="158"/>
      <c r="O385" s="158"/>
      <c r="P385" s="158"/>
      <c r="Q385" s="158"/>
      <c r="R385" s="161"/>
      <c r="T385" s="162"/>
      <c r="U385" s="158"/>
      <c r="V385" s="158"/>
      <c r="W385" s="158"/>
      <c r="X385" s="158"/>
      <c r="Y385" s="158"/>
      <c r="Z385" s="158"/>
      <c r="AA385" s="163"/>
      <c r="AT385" s="164" t="s">
        <v>171</v>
      </c>
      <c r="AU385" s="164" t="s">
        <v>122</v>
      </c>
      <c r="AV385" s="11" t="s">
        <v>122</v>
      </c>
      <c r="AW385" s="11" t="s">
        <v>33</v>
      </c>
      <c r="AX385" s="11" t="s">
        <v>77</v>
      </c>
      <c r="AY385" s="164" t="s">
        <v>163</v>
      </c>
    </row>
    <row r="386" spans="2:65" s="12" customFormat="1" ht="16.5" customHeight="1">
      <c r="B386" s="165"/>
      <c r="C386" s="166"/>
      <c r="D386" s="166"/>
      <c r="E386" s="167" t="s">
        <v>5</v>
      </c>
      <c r="F386" s="231" t="s">
        <v>177</v>
      </c>
      <c r="G386" s="232"/>
      <c r="H386" s="232"/>
      <c r="I386" s="232"/>
      <c r="J386" s="166"/>
      <c r="K386" s="168">
        <v>8.5500000000000007</v>
      </c>
      <c r="L386" s="166"/>
      <c r="M386" s="166"/>
      <c r="N386" s="166"/>
      <c r="O386" s="166"/>
      <c r="P386" s="166"/>
      <c r="Q386" s="166"/>
      <c r="R386" s="169"/>
      <c r="T386" s="170"/>
      <c r="U386" s="166"/>
      <c r="V386" s="166"/>
      <c r="W386" s="166"/>
      <c r="X386" s="166"/>
      <c r="Y386" s="166"/>
      <c r="Z386" s="166"/>
      <c r="AA386" s="171"/>
      <c r="AT386" s="172" t="s">
        <v>171</v>
      </c>
      <c r="AU386" s="172" t="s">
        <v>122</v>
      </c>
      <c r="AV386" s="12" t="s">
        <v>168</v>
      </c>
      <c r="AW386" s="12" t="s">
        <v>33</v>
      </c>
      <c r="AX386" s="12" t="s">
        <v>85</v>
      </c>
      <c r="AY386" s="172" t="s">
        <v>163</v>
      </c>
    </row>
    <row r="387" spans="2:65" s="1" customFormat="1" ht="25.5" customHeight="1">
      <c r="B387" s="140"/>
      <c r="C387" s="141" t="s">
        <v>606</v>
      </c>
      <c r="D387" s="141" t="s">
        <v>164</v>
      </c>
      <c r="E387" s="142" t="s">
        <v>607</v>
      </c>
      <c r="F387" s="225" t="s">
        <v>608</v>
      </c>
      <c r="G387" s="225"/>
      <c r="H387" s="225"/>
      <c r="I387" s="225"/>
      <c r="J387" s="143" t="s">
        <v>222</v>
      </c>
      <c r="K387" s="144">
        <v>6.5</v>
      </c>
      <c r="L387" s="226"/>
      <c r="M387" s="226"/>
      <c r="N387" s="226">
        <f>ROUND(L387*K387,2)</f>
        <v>0</v>
      </c>
      <c r="O387" s="226"/>
      <c r="P387" s="226"/>
      <c r="Q387" s="226"/>
      <c r="R387" s="145"/>
      <c r="T387" s="146" t="s">
        <v>5</v>
      </c>
      <c r="U387" s="43" t="s">
        <v>42</v>
      </c>
      <c r="V387" s="147">
        <v>0.16</v>
      </c>
      <c r="W387" s="147">
        <f>V387*K387</f>
        <v>1.04</v>
      </c>
      <c r="X387" s="147">
        <v>2.5999999999999998E-4</v>
      </c>
      <c r="Y387" s="147">
        <f>X387*K387</f>
        <v>1.6899999999999999E-3</v>
      </c>
      <c r="Z387" s="147">
        <v>0</v>
      </c>
      <c r="AA387" s="148">
        <f>Z387*K387</f>
        <v>0</v>
      </c>
      <c r="AR387" s="21" t="s">
        <v>253</v>
      </c>
      <c r="AT387" s="21" t="s">
        <v>164</v>
      </c>
      <c r="AU387" s="21" t="s">
        <v>122</v>
      </c>
      <c r="AY387" s="21" t="s">
        <v>163</v>
      </c>
      <c r="BE387" s="149">
        <f>IF(U387="základní",N387,0)</f>
        <v>0</v>
      </c>
      <c r="BF387" s="149">
        <f>IF(U387="snížená",N387,0)</f>
        <v>0</v>
      </c>
      <c r="BG387" s="149">
        <f>IF(U387="zákl. přenesená",N387,0)</f>
        <v>0</v>
      </c>
      <c r="BH387" s="149">
        <f>IF(U387="sníž. přenesená",N387,0)</f>
        <v>0</v>
      </c>
      <c r="BI387" s="149">
        <f>IF(U387="nulová",N387,0)</f>
        <v>0</v>
      </c>
      <c r="BJ387" s="21" t="s">
        <v>85</v>
      </c>
      <c r="BK387" s="149">
        <f>ROUND(L387*K387,2)</f>
        <v>0</v>
      </c>
      <c r="BL387" s="21" t="s">
        <v>253</v>
      </c>
      <c r="BM387" s="21" t="s">
        <v>609</v>
      </c>
    </row>
    <row r="388" spans="2:65" s="1" customFormat="1" ht="16.5" customHeight="1">
      <c r="B388" s="140"/>
      <c r="C388" s="141" t="s">
        <v>610</v>
      </c>
      <c r="D388" s="141" t="s">
        <v>164</v>
      </c>
      <c r="E388" s="142" t="s">
        <v>611</v>
      </c>
      <c r="F388" s="225" t="s">
        <v>612</v>
      </c>
      <c r="G388" s="225"/>
      <c r="H388" s="225"/>
      <c r="I388" s="225"/>
      <c r="J388" s="143" t="s">
        <v>186</v>
      </c>
      <c r="K388" s="144">
        <v>8.5500000000000007</v>
      </c>
      <c r="L388" s="226"/>
      <c r="M388" s="226"/>
      <c r="N388" s="226">
        <f>ROUND(L388*K388,2)</f>
        <v>0</v>
      </c>
      <c r="O388" s="226"/>
      <c r="P388" s="226"/>
      <c r="Q388" s="226"/>
      <c r="R388" s="145"/>
      <c r="T388" s="146" t="s">
        <v>5</v>
      </c>
      <c r="U388" s="43" t="s">
        <v>42</v>
      </c>
      <c r="V388" s="147">
        <v>4.3999999999999997E-2</v>
      </c>
      <c r="W388" s="147">
        <f>V388*K388</f>
        <v>0.37620000000000003</v>
      </c>
      <c r="X388" s="147">
        <v>2.9999999999999997E-4</v>
      </c>
      <c r="Y388" s="147">
        <f>X388*K388</f>
        <v>2.565E-3</v>
      </c>
      <c r="Z388" s="147">
        <v>0</v>
      </c>
      <c r="AA388" s="148">
        <f>Z388*K388</f>
        <v>0</v>
      </c>
      <c r="AR388" s="21" t="s">
        <v>253</v>
      </c>
      <c r="AT388" s="21" t="s">
        <v>164</v>
      </c>
      <c r="AU388" s="21" t="s">
        <v>122</v>
      </c>
      <c r="AY388" s="21" t="s">
        <v>163</v>
      </c>
      <c r="BE388" s="149">
        <f>IF(U388="základní",N388,0)</f>
        <v>0</v>
      </c>
      <c r="BF388" s="149">
        <f>IF(U388="snížená",N388,0)</f>
        <v>0</v>
      </c>
      <c r="BG388" s="149">
        <f>IF(U388="zákl. přenesená",N388,0)</f>
        <v>0</v>
      </c>
      <c r="BH388" s="149">
        <f>IF(U388="sníž. přenesená",N388,0)</f>
        <v>0</v>
      </c>
      <c r="BI388" s="149">
        <f>IF(U388="nulová",N388,0)</f>
        <v>0</v>
      </c>
      <c r="BJ388" s="21" t="s">
        <v>85</v>
      </c>
      <c r="BK388" s="149">
        <f>ROUND(L388*K388,2)</f>
        <v>0</v>
      </c>
      <c r="BL388" s="21" t="s">
        <v>253</v>
      </c>
      <c r="BM388" s="21" t="s">
        <v>613</v>
      </c>
    </row>
    <row r="389" spans="2:65" s="10" customFormat="1" ht="16.5" customHeight="1">
      <c r="B389" s="150"/>
      <c r="C389" s="151"/>
      <c r="D389" s="151"/>
      <c r="E389" s="152" t="s">
        <v>5</v>
      </c>
      <c r="F389" s="227" t="s">
        <v>361</v>
      </c>
      <c r="G389" s="228"/>
      <c r="H389" s="228"/>
      <c r="I389" s="228"/>
      <c r="J389" s="151"/>
      <c r="K389" s="152" t="s">
        <v>5</v>
      </c>
      <c r="L389" s="151"/>
      <c r="M389" s="151"/>
      <c r="N389" s="151"/>
      <c r="O389" s="151"/>
      <c r="P389" s="151"/>
      <c r="Q389" s="151"/>
      <c r="R389" s="153"/>
      <c r="T389" s="154"/>
      <c r="U389" s="151"/>
      <c r="V389" s="151"/>
      <c r="W389" s="151"/>
      <c r="X389" s="151"/>
      <c r="Y389" s="151"/>
      <c r="Z389" s="151"/>
      <c r="AA389" s="155"/>
      <c r="AT389" s="156" t="s">
        <v>171</v>
      </c>
      <c r="AU389" s="156" t="s">
        <v>122</v>
      </c>
      <c r="AV389" s="10" t="s">
        <v>85</v>
      </c>
      <c r="AW389" s="10" t="s">
        <v>33</v>
      </c>
      <c r="AX389" s="10" t="s">
        <v>77</v>
      </c>
      <c r="AY389" s="156" t="s">
        <v>163</v>
      </c>
    </row>
    <row r="390" spans="2:65" s="11" customFormat="1" ht="16.5" customHeight="1">
      <c r="B390" s="157"/>
      <c r="C390" s="158"/>
      <c r="D390" s="158"/>
      <c r="E390" s="159" t="s">
        <v>5</v>
      </c>
      <c r="F390" s="229" t="s">
        <v>362</v>
      </c>
      <c r="G390" s="230"/>
      <c r="H390" s="230"/>
      <c r="I390" s="230"/>
      <c r="J390" s="158"/>
      <c r="K390" s="160">
        <v>1.8</v>
      </c>
      <c r="L390" s="158"/>
      <c r="M390" s="158"/>
      <c r="N390" s="158"/>
      <c r="O390" s="158"/>
      <c r="P390" s="158"/>
      <c r="Q390" s="158"/>
      <c r="R390" s="161"/>
      <c r="T390" s="162"/>
      <c r="U390" s="158"/>
      <c r="V390" s="158"/>
      <c r="W390" s="158"/>
      <c r="X390" s="158"/>
      <c r="Y390" s="158"/>
      <c r="Z390" s="158"/>
      <c r="AA390" s="163"/>
      <c r="AT390" s="164" t="s">
        <v>171</v>
      </c>
      <c r="AU390" s="164" t="s">
        <v>122</v>
      </c>
      <c r="AV390" s="11" t="s">
        <v>122</v>
      </c>
      <c r="AW390" s="11" t="s">
        <v>33</v>
      </c>
      <c r="AX390" s="11" t="s">
        <v>77</v>
      </c>
      <c r="AY390" s="164" t="s">
        <v>163</v>
      </c>
    </row>
    <row r="391" spans="2:65" s="10" customFormat="1" ht="16.5" customHeight="1">
      <c r="B391" s="150"/>
      <c r="C391" s="151"/>
      <c r="D391" s="151"/>
      <c r="E391" s="152" t="s">
        <v>5</v>
      </c>
      <c r="F391" s="243" t="s">
        <v>363</v>
      </c>
      <c r="G391" s="244"/>
      <c r="H391" s="244"/>
      <c r="I391" s="244"/>
      <c r="J391" s="151"/>
      <c r="K391" s="152" t="s">
        <v>5</v>
      </c>
      <c r="L391" s="151"/>
      <c r="M391" s="151"/>
      <c r="N391" s="151"/>
      <c r="O391" s="151"/>
      <c r="P391" s="151"/>
      <c r="Q391" s="151"/>
      <c r="R391" s="153"/>
      <c r="T391" s="154"/>
      <c r="U391" s="151"/>
      <c r="V391" s="151"/>
      <c r="W391" s="151"/>
      <c r="X391" s="151"/>
      <c r="Y391" s="151"/>
      <c r="Z391" s="151"/>
      <c r="AA391" s="155"/>
      <c r="AT391" s="156" t="s">
        <v>171</v>
      </c>
      <c r="AU391" s="156" t="s">
        <v>122</v>
      </c>
      <c r="AV391" s="10" t="s">
        <v>85</v>
      </c>
      <c r="AW391" s="10" t="s">
        <v>33</v>
      </c>
      <c r="AX391" s="10" t="s">
        <v>77</v>
      </c>
      <c r="AY391" s="156" t="s">
        <v>163</v>
      </c>
    </row>
    <row r="392" spans="2:65" s="11" customFormat="1" ht="16.5" customHeight="1">
      <c r="B392" s="157"/>
      <c r="C392" s="158"/>
      <c r="D392" s="158"/>
      <c r="E392" s="159" t="s">
        <v>5</v>
      </c>
      <c r="F392" s="229" t="s">
        <v>364</v>
      </c>
      <c r="G392" s="230"/>
      <c r="H392" s="230"/>
      <c r="I392" s="230"/>
      <c r="J392" s="158"/>
      <c r="K392" s="160">
        <v>6.75</v>
      </c>
      <c r="L392" s="158"/>
      <c r="M392" s="158"/>
      <c r="N392" s="158"/>
      <c r="O392" s="158"/>
      <c r="P392" s="158"/>
      <c r="Q392" s="158"/>
      <c r="R392" s="161"/>
      <c r="T392" s="162"/>
      <c r="U392" s="158"/>
      <c r="V392" s="158"/>
      <c r="W392" s="158"/>
      <c r="X392" s="158"/>
      <c r="Y392" s="158"/>
      <c r="Z392" s="158"/>
      <c r="AA392" s="163"/>
      <c r="AT392" s="164" t="s">
        <v>171</v>
      </c>
      <c r="AU392" s="164" t="s">
        <v>122</v>
      </c>
      <c r="AV392" s="11" t="s">
        <v>122</v>
      </c>
      <c r="AW392" s="11" t="s">
        <v>33</v>
      </c>
      <c r="AX392" s="11" t="s">
        <v>77</v>
      </c>
      <c r="AY392" s="164" t="s">
        <v>163</v>
      </c>
    </row>
    <row r="393" spans="2:65" s="12" customFormat="1" ht="16.5" customHeight="1">
      <c r="B393" s="165"/>
      <c r="C393" s="166"/>
      <c r="D393" s="166"/>
      <c r="E393" s="167" t="s">
        <v>5</v>
      </c>
      <c r="F393" s="231" t="s">
        <v>177</v>
      </c>
      <c r="G393" s="232"/>
      <c r="H393" s="232"/>
      <c r="I393" s="232"/>
      <c r="J393" s="166"/>
      <c r="K393" s="168">
        <v>8.5500000000000007</v>
      </c>
      <c r="L393" s="166"/>
      <c r="M393" s="166"/>
      <c r="N393" s="166"/>
      <c r="O393" s="166"/>
      <c r="P393" s="166"/>
      <c r="Q393" s="166"/>
      <c r="R393" s="169"/>
      <c r="T393" s="170"/>
      <c r="U393" s="166"/>
      <c r="V393" s="166"/>
      <c r="W393" s="166"/>
      <c r="X393" s="166"/>
      <c r="Y393" s="166"/>
      <c r="Z393" s="166"/>
      <c r="AA393" s="171"/>
      <c r="AT393" s="172" t="s">
        <v>171</v>
      </c>
      <c r="AU393" s="172" t="s">
        <v>122</v>
      </c>
      <c r="AV393" s="12" t="s">
        <v>168</v>
      </c>
      <c r="AW393" s="12" t="s">
        <v>33</v>
      </c>
      <c r="AX393" s="12" t="s">
        <v>85</v>
      </c>
      <c r="AY393" s="172" t="s">
        <v>163</v>
      </c>
    </row>
    <row r="394" spans="2:65" s="1" customFormat="1" ht="25.5" customHeight="1">
      <c r="B394" s="140"/>
      <c r="C394" s="141" t="s">
        <v>614</v>
      </c>
      <c r="D394" s="141" t="s">
        <v>164</v>
      </c>
      <c r="E394" s="142" t="s">
        <v>615</v>
      </c>
      <c r="F394" s="225" t="s">
        <v>616</v>
      </c>
      <c r="G394" s="225"/>
      <c r="H394" s="225"/>
      <c r="I394" s="225"/>
      <c r="J394" s="143" t="s">
        <v>203</v>
      </c>
      <c r="K394" s="144">
        <v>8</v>
      </c>
      <c r="L394" s="226"/>
      <c r="M394" s="226"/>
      <c r="N394" s="226">
        <f>ROUND(L394*K394,2)</f>
        <v>0</v>
      </c>
      <c r="O394" s="226"/>
      <c r="P394" s="226"/>
      <c r="Q394" s="226"/>
      <c r="R394" s="145"/>
      <c r="T394" s="146" t="s">
        <v>5</v>
      </c>
      <c r="U394" s="43" t="s">
        <v>42</v>
      </c>
      <c r="V394" s="147">
        <v>0.13</v>
      </c>
      <c r="W394" s="147">
        <f>V394*K394</f>
        <v>1.04</v>
      </c>
      <c r="X394" s="147">
        <v>9.0000000000000006E-5</v>
      </c>
      <c r="Y394" s="147">
        <f>X394*K394</f>
        <v>7.2000000000000005E-4</v>
      </c>
      <c r="Z394" s="147">
        <v>0</v>
      </c>
      <c r="AA394" s="148">
        <f>Z394*K394</f>
        <v>0</v>
      </c>
      <c r="AR394" s="21" t="s">
        <v>253</v>
      </c>
      <c r="AT394" s="21" t="s">
        <v>164</v>
      </c>
      <c r="AU394" s="21" t="s">
        <v>122</v>
      </c>
      <c r="AY394" s="21" t="s">
        <v>163</v>
      </c>
      <c r="BE394" s="149">
        <f>IF(U394="základní",N394,0)</f>
        <v>0</v>
      </c>
      <c r="BF394" s="149">
        <f>IF(U394="snížená",N394,0)</f>
        <v>0</v>
      </c>
      <c r="BG394" s="149">
        <f>IF(U394="zákl. přenesená",N394,0)</f>
        <v>0</v>
      </c>
      <c r="BH394" s="149">
        <f>IF(U394="sníž. přenesená",N394,0)</f>
        <v>0</v>
      </c>
      <c r="BI394" s="149">
        <f>IF(U394="nulová",N394,0)</f>
        <v>0</v>
      </c>
      <c r="BJ394" s="21" t="s">
        <v>85</v>
      </c>
      <c r="BK394" s="149">
        <f>ROUND(L394*K394,2)</f>
        <v>0</v>
      </c>
      <c r="BL394" s="21" t="s">
        <v>253</v>
      </c>
      <c r="BM394" s="21" t="s">
        <v>617</v>
      </c>
    </row>
    <row r="395" spans="2:65" s="1" customFormat="1" ht="25.5" customHeight="1">
      <c r="B395" s="140"/>
      <c r="C395" s="141" t="s">
        <v>618</v>
      </c>
      <c r="D395" s="141" t="s">
        <v>164</v>
      </c>
      <c r="E395" s="142" t="s">
        <v>619</v>
      </c>
      <c r="F395" s="225" t="s">
        <v>620</v>
      </c>
      <c r="G395" s="225"/>
      <c r="H395" s="225"/>
      <c r="I395" s="225"/>
      <c r="J395" s="143" t="s">
        <v>203</v>
      </c>
      <c r="K395" s="144">
        <v>4</v>
      </c>
      <c r="L395" s="226"/>
      <c r="M395" s="226"/>
      <c r="N395" s="226">
        <f>ROUND(L395*K395,2)</f>
        <v>0</v>
      </c>
      <c r="O395" s="226"/>
      <c r="P395" s="226"/>
      <c r="Q395" s="226"/>
      <c r="R395" s="145"/>
      <c r="T395" s="146" t="s">
        <v>5</v>
      </c>
      <c r="U395" s="43" t="s">
        <v>42</v>
      </c>
      <c r="V395" s="147">
        <v>0.15</v>
      </c>
      <c r="W395" s="147">
        <f>V395*K395</f>
        <v>0.6</v>
      </c>
      <c r="X395" s="147">
        <v>9.0000000000000006E-5</v>
      </c>
      <c r="Y395" s="147">
        <f>X395*K395</f>
        <v>3.6000000000000002E-4</v>
      </c>
      <c r="Z395" s="147">
        <v>0</v>
      </c>
      <c r="AA395" s="148">
        <f>Z395*K395</f>
        <v>0</v>
      </c>
      <c r="AR395" s="21" t="s">
        <v>253</v>
      </c>
      <c r="AT395" s="21" t="s">
        <v>164</v>
      </c>
      <c r="AU395" s="21" t="s">
        <v>122</v>
      </c>
      <c r="AY395" s="21" t="s">
        <v>163</v>
      </c>
      <c r="BE395" s="149">
        <f>IF(U395="základní",N395,0)</f>
        <v>0</v>
      </c>
      <c r="BF395" s="149">
        <f>IF(U395="snížená",N395,0)</f>
        <v>0</v>
      </c>
      <c r="BG395" s="149">
        <f>IF(U395="zákl. přenesená",N395,0)</f>
        <v>0</v>
      </c>
      <c r="BH395" s="149">
        <f>IF(U395="sníž. přenesená",N395,0)</f>
        <v>0</v>
      </c>
      <c r="BI395" s="149">
        <f>IF(U395="nulová",N395,0)</f>
        <v>0</v>
      </c>
      <c r="BJ395" s="21" t="s">
        <v>85</v>
      </c>
      <c r="BK395" s="149">
        <f>ROUND(L395*K395,2)</f>
        <v>0</v>
      </c>
      <c r="BL395" s="21" t="s">
        <v>253</v>
      </c>
      <c r="BM395" s="21" t="s">
        <v>621</v>
      </c>
    </row>
    <row r="396" spans="2:65" s="1" customFormat="1" ht="25.5" customHeight="1">
      <c r="B396" s="140"/>
      <c r="C396" s="141" t="s">
        <v>622</v>
      </c>
      <c r="D396" s="141" t="s">
        <v>164</v>
      </c>
      <c r="E396" s="142" t="s">
        <v>623</v>
      </c>
      <c r="F396" s="225" t="s">
        <v>624</v>
      </c>
      <c r="G396" s="225"/>
      <c r="H396" s="225"/>
      <c r="I396" s="225"/>
      <c r="J396" s="143" t="s">
        <v>167</v>
      </c>
      <c r="K396" s="144">
        <v>0.14099999999999999</v>
      </c>
      <c r="L396" s="226"/>
      <c r="M396" s="226"/>
      <c r="N396" s="226">
        <f>ROUND(L396*K396,2)</f>
        <v>0</v>
      </c>
      <c r="O396" s="226"/>
      <c r="P396" s="226"/>
      <c r="Q396" s="226"/>
      <c r="R396" s="145"/>
      <c r="T396" s="146" t="s">
        <v>5</v>
      </c>
      <c r="U396" s="43" t="s">
        <v>42</v>
      </c>
      <c r="V396" s="147">
        <v>1.2649999999999999</v>
      </c>
      <c r="W396" s="147">
        <f>V396*K396</f>
        <v>0.17836499999999997</v>
      </c>
      <c r="X396" s="147">
        <v>0</v>
      </c>
      <c r="Y396" s="147">
        <f>X396*K396</f>
        <v>0</v>
      </c>
      <c r="Z396" s="147">
        <v>0</v>
      </c>
      <c r="AA396" s="148">
        <f>Z396*K396</f>
        <v>0</v>
      </c>
      <c r="AR396" s="21" t="s">
        <v>253</v>
      </c>
      <c r="AT396" s="21" t="s">
        <v>164</v>
      </c>
      <c r="AU396" s="21" t="s">
        <v>122</v>
      </c>
      <c r="AY396" s="21" t="s">
        <v>163</v>
      </c>
      <c r="BE396" s="149">
        <f>IF(U396="základní",N396,0)</f>
        <v>0</v>
      </c>
      <c r="BF396" s="149">
        <f>IF(U396="snížená",N396,0)</f>
        <v>0</v>
      </c>
      <c r="BG396" s="149">
        <f>IF(U396="zákl. přenesená",N396,0)</f>
        <v>0</v>
      </c>
      <c r="BH396" s="149">
        <f>IF(U396="sníž. přenesená",N396,0)</f>
        <v>0</v>
      </c>
      <c r="BI396" s="149">
        <f>IF(U396="nulová",N396,0)</f>
        <v>0</v>
      </c>
      <c r="BJ396" s="21" t="s">
        <v>85</v>
      </c>
      <c r="BK396" s="149">
        <f>ROUND(L396*K396,2)</f>
        <v>0</v>
      </c>
      <c r="BL396" s="21" t="s">
        <v>253</v>
      </c>
      <c r="BM396" s="21" t="s">
        <v>625</v>
      </c>
    </row>
    <row r="397" spans="2:65" s="9" customFormat="1" ht="29.85" customHeight="1">
      <c r="B397" s="129"/>
      <c r="C397" s="130"/>
      <c r="D397" s="139" t="s">
        <v>146</v>
      </c>
      <c r="E397" s="139"/>
      <c r="F397" s="139"/>
      <c r="G397" s="139"/>
      <c r="H397" s="139"/>
      <c r="I397" s="139"/>
      <c r="J397" s="139"/>
      <c r="K397" s="139"/>
      <c r="L397" s="139"/>
      <c r="M397" s="139"/>
      <c r="N397" s="239">
        <f>BK397</f>
        <v>0</v>
      </c>
      <c r="O397" s="240"/>
      <c r="P397" s="240"/>
      <c r="Q397" s="240"/>
      <c r="R397" s="132"/>
      <c r="T397" s="133"/>
      <c r="U397" s="130"/>
      <c r="V397" s="130"/>
      <c r="W397" s="134">
        <f>SUM(W398:W408)</f>
        <v>8.2069359999999989</v>
      </c>
      <c r="X397" s="130"/>
      <c r="Y397" s="134">
        <f>SUM(Y398:Y408)</f>
        <v>6.6137399999999999E-3</v>
      </c>
      <c r="Z397" s="130"/>
      <c r="AA397" s="135">
        <f>SUM(AA398:AA408)</f>
        <v>0</v>
      </c>
      <c r="AR397" s="136" t="s">
        <v>122</v>
      </c>
      <c r="AT397" s="137" t="s">
        <v>76</v>
      </c>
      <c r="AU397" s="137" t="s">
        <v>85</v>
      </c>
      <c r="AY397" s="136" t="s">
        <v>163</v>
      </c>
      <c r="BK397" s="138">
        <f>SUM(BK398:BK408)</f>
        <v>0</v>
      </c>
    </row>
    <row r="398" spans="2:65" s="1" customFormat="1" ht="38.25" customHeight="1">
      <c r="B398" s="140"/>
      <c r="C398" s="141" t="s">
        <v>626</v>
      </c>
      <c r="D398" s="141" t="s">
        <v>164</v>
      </c>
      <c r="E398" s="142" t="s">
        <v>627</v>
      </c>
      <c r="F398" s="225" t="s">
        <v>628</v>
      </c>
      <c r="G398" s="225"/>
      <c r="H398" s="225"/>
      <c r="I398" s="225"/>
      <c r="J398" s="143" t="s">
        <v>186</v>
      </c>
      <c r="K398" s="144">
        <v>19.306000000000001</v>
      </c>
      <c r="L398" s="226"/>
      <c r="M398" s="226"/>
      <c r="N398" s="226">
        <f>ROUND(L398*K398,2)</f>
        <v>0</v>
      </c>
      <c r="O398" s="226"/>
      <c r="P398" s="226"/>
      <c r="Q398" s="226"/>
      <c r="R398" s="145"/>
      <c r="T398" s="146" t="s">
        <v>5</v>
      </c>
      <c r="U398" s="43" t="s">
        <v>42</v>
      </c>
      <c r="V398" s="147">
        <v>0.184</v>
      </c>
      <c r="W398" s="147">
        <f>V398*K398</f>
        <v>3.5523039999999999</v>
      </c>
      <c r="X398" s="147">
        <v>1.7000000000000001E-4</v>
      </c>
      <c r="Y398" s="147">
        <f>X398*K398</f>
        <v>3.2820200000000005E-3</v>
      </c>
      <c r="Z398" s="147">
        <v>0</v>
      </c>
      <c r="AA398" s="148">
        <f>Z398*K398</f>
        <v>0</v>
      </c>
      <c r="AR398" s="21" t="s">
        <v>253</v>
      </c>
      <c r="AT398" s="21" t="s">
        <v>164</v>
      </c>
      <c r="AU398" s="21" t="s">
        <v>122</v>
      </c>
      <c r="AY398" s="21" t="s">
        <v>163</v>
      </c>
      <c r="BE398" s="149">
        <f>IF(U398="základní",N398,0)</f>
        <v>0</v>
      </c>
      <c r="BF398" s="149">
        <f>IF(U398="snížená",N398,0)</f>
        <v>0</v>
      </c>
      <c r="BG398" s="149">
        <f>IF(U398="zákl. přenesená",N398,0)</f>
        <v>0</v>
      </c>
      <c r="BH398" s="149">
        <f>IF(U398="sníž. přenesená",N398,0)</f>
        <v>0</v>
      </c>
      <c r="BI398" s="149">
        <f>IF(U398="nulová",N398,0)</f>
        <v>0</v>
      </c>
      <c r="BJ398" s="21" t="s">
        <v>85</v>
      </c>
      <c r="BK398" s="149">
        <f>ROUND(L398*K398,2)</f>
        <v>0</v>
      </c>
      <c r="BL398" s="21" t="s">
        <v>253</v>
      </c>
      <c r="BM398" s="21" t="s">
        <v>629</v>
      </c>
    </row>
    <row r="399" spans="2:65" s="10" customFormat="1" ht="16.5" customHeight="1">
      <c r="B399" s="150"/>
      <c r="C399" s="151"/>
      <c r="D399" s="151"/>
      <c r="E399" s="152" t="s">
        <v>5</v>
      </c>
      <c r="F399" s="227" t="s">
        <v>630</v>
      </c>
      <c r="G399" s="228"/>
      <c r="H399" s="228"/>
      <c r="I399" s="228"/>
      <c r="J399" s="151"/>
      <c r="K399" s="152" t="s">
        <v>5</v>
      </c>
      <c r="L399" s="151"/>
      <c r="M399" s="151"/>
      <c r="N399" s="151"/>
      <c r="O399" s="151"/>
      <c r="P399" s="151"/>
      <c r="Q399" s="151"/>
      <c r="R399" s="153"/>
      <c r="T399" s="154"/>
      <c r="U399" s="151"/>
      <c r="V399" s="151"/>
      <c r="W399" s="151"/>
      <c r="X399" s="151"/>
      <c r="Y399" s="151"/>
      <c r="Z399" s="151"/>
      <c r="AA399" s="155"/>
      <c r="AT399" s="156" t="s">
        <v>171</v>
      </c>
      <c r="AU399" s="156" t="s">
        <v>122</v>
      </c>
      <c r="AV399" s="10" t="s">
        <v>85</v>
      </c>
      <c r="AW399" s="10" t="s">
        <v>33</v>
      </c>
      <c r="AX399" s="10" t="s">
        <v>77</v>
      </c>
      <c r="AY399" s="156" t="s">
        <v>163</v>
      </c>
    </row>
    <row r="400" spans="2:65" s="11" customFormat="1" ht="16.5" customHeight="1">
      <c r="B400" s="157"/>
      <c r="C400" s="158"/>
      <c r="D400" s="158"/>
      <c r="E400" s="159" t="s">
        <v>5</v>
      </c>
      <c r="F400" s="229" t="s">
        <v>631</v>
      </c>
      <c r="G400" s="230"/>
      <c r="H400" s="230"/>
      <c r="I400" s="230"/>
      <c r="J400" s="158"/>
      <c r="K400" s="160">
        <v>7.88</v>
      </c>
      <c r="L400" s="158"/>
      <c r="M400" s="158"/>
      <c r="N400" s="158"/>
      <c r="O400" s="158"/>
      <c r="P400" s="158"/>
      <c r="Q400" s="158"/>
      <c r="R400" s="161"/>
      <c r="T400" s="162"/>
      <c r="U400" s="158"/>
      <c r="V400" s="158"/>
      <c r="W400" s="158"/>
      <c r="X400" s="158"/>
      <c r="Y400" s="158"/>
      <c r="Z400" s="158"/>
      <c r="AA400" s="163"/>
      <c r="AT400" s="164" t="s">
        <v>171</v>
      </c>
      <c r="AU400" s="164" t="s">
        <v>122</v>
      </c>
      <c r="AV400" s="11" t="s">
        <v>122</v>
      </c>
      <c r="AW400" s="11" t="s">
        <v>33</v>
      </c>
      <c r="AX400" s="11" t="s">
        <v>77</v>
      </c>
      <c r="AY400" s="164" t="s">
        <v>163</v>
      </c>
    </row>
    <row r="401" spans="2:65" s="11" customFormat="1" ht="16.5" customHeight="1">
      <c r="B401" s="157"/>
      <c r="C401" s="158"/>
      <c r="D401" s="158"/>
      <c r="E401" s="159" t="s">
        <v>5</v>
      </c>
      <c r="F401" s="229" t="s">
        <v>632</v>
      </c>
      <c r="G401" s="230"/>
      <c r="H401" s="230"/>
      <c r="I401" s="230"/>
      <c r="J401" s="158"/>
      <c r="K401" s="160">
        <v>7.0919999999999996</v>
      </c>
      <c r="L401" s="158"/>
      <c r="M401" s="158"/>
      <c r="N401" s="158"/>
      <c r="O401" s="158"/>
      <c r="P401" s="158"/>
      <c r="Q401" s="158"/>
      <c r="R401" s="161"/>
      <c r="T401" s="162"/>
      <c r="U401" s="158"/>
      <c r="V401" s="158"/>
      <c r="W401" s="158"/>
      <c r="X401" s="158"/>
      <c r="Y401" s="158"/>
      <c r="Z401" s="158"/>
      <c r="AA401" s="163"/>
      <c r="AT401" s="164" t="s">
        <v>171</v>
      </c>
      <c r="AU401" s="164" t="s">
        <v>122</v>
      </c>
      <c r="AV401" s="11" t="s">
        <v>122</v>
      </c>
      <c r="AW401" s="11" t="s">
        <v>33</v>
      </c>
      <c r="AX401" s="11" t="s">
        <v>77</v>
      </c>
      <c r="AY401" s="164" t="s">
        <v>163</v>
      </c>
    </row>
    <row r="402" spans="2:65" s="11" customFormat="1" ht="16.5" customHeight="1">
      <c r="B402" s="157"/>
      <c r="C402" s="158"/>
      <c r="D402" s="158"/>
      <c r="E402" s="159" t="s">
        <v>5</v>
      </c>
      <c r="F402" s="229" t="s">
        <v>292</v>
      </c>
      <c r="G402" s="230"/>
      <c r="H402" s="230"/>
      <c r="I402" s="230"/>
      <c r="J402" s="158"/>
      <c r="K402" s="160">
        <v>4.3339999999999996</v>
      </c>
      <c r="L402" s="158"/>
      <c r="M402" s="158"/>
      <c r="N402" s="158"/>
      <c r="O402" s="158"/>
      <c r="P402" s="158"/>
      <c r="Q402" s="158"/>
      <c r="R402" s="161"/>
      <c r="T402" s="162"/>
      <c r="U402" s="158"/>
      <c r="V402" s="158"/>
      <c r="W402" s="158"/>
      <c r="X402" s="158"/>
      <c r="Y402" s="158"/>
      <c r="Z402" s="158"/>
      <c r="AA402" s="163"/>
      <c r="AT402" s="164" t="s">
        <v>171</v>
      </c>
      <c r="AU402" s="164" t="s">
        <v>122</v>
      </c>
      <c r="AV402" s="11" t="s">
        <v>122</v>
      </c>
      <c r="AW402" s="11" t="s">
        <v>33</v>
      </c>
      <c r="AX402" s="11" t="s">
        <v>77</v>
      </c>
      <c r="AY402" s="164" t="s">
        <v>163</v>
      </c>
    </row>
    <row r="403" spans="2:65" s="12" customFormat="1" ht="16.5" customHeight="1">
      <c r="B403" s="165"/>
      <c r="C403" s="166"/>
      <c r="D403" s="166"/>
      <c r="E403" s="167" t="s">
        <v>5</v>
      </c>
      <c r="F403" s="231" t="s">
        <v>177</v>
      </c>
      <c r="G403" s="232"/>
      <c r="H403" s="232"/>
      <c r="I403" s="232"/>
      <c r="J403" s="166"/>
      <c r="K403" s="168">
        <v>19.306000000000001</v>
      </c>
      <c r="L403" s="166"/>
      <c r="M403" s="166"/>
      <c r="N403" s="166"/>
      <c r="O403" s="166"/>
      <c r="P403" s="166"/>
      <c r="Q403" s="166"/>
      <c r="R403" s="169"/>
      <c r="T403" s="170"/>
      <c r="U403" s="166"/>
      <c r="V403" s="166"/>
      <c r="W403" s="166"/>
      <c r="X403" s="166"/>
      <c r="Y403" s="166"/>
      <c r="Z403" s="166"/>
      <c r="AA403" s="171"/>
      <c r="AT403" s="172" t="s">
        <v>171</v>
      </c>
      <c r="AU403" s="172" t="s">
        <v>122</v>
      </c>
      <c r="AV403" s="12" t="s">
        <v>168</v>
      </c>
      <c r="AW403" s="12" t="s">
        <v>33</v>
      </c>
      <c r="AX403" s="12" t="s">
        <v>85</v>
      </c>
      <c r="AY403" s="172" t="s">
        <v>163</v>
      </c>
    </row>
    <row r="404" spans="2:65" s="1" customFormat="1" ht="38.25" customHeight="1">
      <c r="B404" s="140"/>
      <c r="C404" s="141" t="s">
        <v>633</v>
      </c>
      <c r="D404" s="141" t="s">
        <v>164</v>
      </c>
      <c r="E404" s="142" t="s">
        <v>634</v>
      </c>
      <c r="F404" s="225" t="s">
        <v>635</v>
      </c>
      <c r="G404" s="225"/>
      <c r="H404" s="225"/>
      <c r="I404" s="225"/>
      <c r="J404" s="143" t="s">
        <v>186</v>
      </c>
      <c r="K404" s="144">
        <v>7.25</v>
      </c>
      <c r="L404" s="226"/>
      <c r="M404" s="226"/>
      <c r="N404" s="226">
        <f>ROUND(L404*K404,2)</f>
        <v>0</v>
      </c>
      <c r="O404" s="226"/>
      <c r="P404" s="226"/>
      <c r="Q404" s="226"/>
      <c r="R404" s="145"/>
      <c r="T404" s="146" t="s">
        <v>5</v>
      </c>
      <c r="U404" s="43" t="s">
        <v>42</v>
      </c>
      <c r="V404" s="147">
        <v>0.184</v>
      </c>
      <c r="W404" s="147">
        <f>V404*K404</f>
        <v>1.3340000000000001</v>
      </c>
      <c r="X404" s="147">
        <v>1.3999999999999999E-4</v>
      </c>
      <c r="Y404" s="147">
        <f>X404*K404</f>
        <v>1.0149999999999998E-3</v>
      </c>
      <c r="Z404" s="147">
        <v>0</v>
      </c>
      <c r="AA404" s="148">
        <f>Z404*K404</f>
        <v>0</v>
      </c>
      <c r="AR404" s="21" t="s">
        <v>253</v>
      </c>
      <c r="AT404" s="21" t="s">
        <v>164</v>
      </c>
      <c r="AU404" s="21" t="s">
        <v>122</v>
      </c>
      <c r="AY404" s="21" t="s">
        <v>163</v>
      </c>
      <c r="BE404" s="149">
        <f>IF(U404="základní",N404,0)</f>
        <v>0</v>
      </c>
      <c r="BF404" s="149">
        <f>IF(U404="snížená",N404,0)</f>
        <v>0</v>
      </c>
      <c r="BG404" s="149">
        <f>IF(U404="zákl. přenesená",N404,0)</f>
        <v>0</v>
      </c>
      <c r="BH404" s="149">
        <f>IF(U404="sníž. přenesená",N404,0)</f>
        <v>0</v>
      </c>
      <c r="BI404" s="149">
        <f>IF(U404="nulová",N404,0)</f>
        <v>0</v>
      </c>
      <c r="BJ404" s="21" t="s">
        <v>85</v>
      </c>
      <c r="BK404" s="149">
        <f>ROUND(L404*K404,2)</f>
        <v>0</v>
      </c>
      <c r="BL404" s="21" t="s">
        <v>253</v>
      </c>
      <c r="BM404" s="21" t="s">
        <v>636</v>
      </c>
    </row>
    <row r="405" spans="2:65" s="10" customFormat="1" ht="16.5" customHeight="1">
      <c r="B405" s="150"/>
      <c r="C405" s="151"/>
      <c r="D405" s="151"/>
      <c r="E405" s="152" t="s">
        <v>5</v>
      </c>
      <c r="F405" s="227" t="s">
        <v>637</v>
      </c>
      <c r="G405" s="228"/>
      <c r="H405" s="228"/>
      <c r="I405" s="228"/>
      <c r="J405" s="151"/>
      <c r="K405" s="152" t="s">
        <v>5</v>
      </c>
      <c r="L405" s="151"/>
      <c r="M405" s="151"/>
      <c r="N405" s="151"/>
      <c r="O405" s="151"/>
      <c r="P405" s="151"/>
      <c r="Q405" s="151"/>
      <c r="R405" s="153"/>
      <c r="T405" s="154"/>
      <c r="U405" s="151"/>
      <c r="V405" s="151"/>
      <c r="W405" s="151"/>
      <c r="X405" s="151"/>
      <c r="Y405" s="151"/>
      <c r="Z405" s="151"/>
      <c r="AA405" s="155"/>
      <c r="AT405" s="156" t="s">
        <v>171</v>
      </c>
      <c r="AU405" s="156" t="s">
        <v>122</v>
      </c>
      <c r="AV405" s="10" t="s">
        <v>85</v>
      </c>
      <c r="AW405" s="10" t="s">
        <v>33</v>
      </c>
      <c r="AX405" s="10" t="s">
        <v>77</v>
      </c>
      <c r="AY405" s="156" t="s">
        <v>163</v>
      </c>
    </row>
    <row r="406" spans="2:65" s="11" customFormat="1" ht="16.5" customHeight="1">
      <c r="B406" s="157"/>
      <c r="C406" s="158"/>
      <c r="D406" s="158"/>
      <c r="E406" s="159" t="s">
        <v>5</v>
      </c>
      <c r="F406" s="229" t="s">
        <v>638</v>
      </c>
      <c r="G406" s="230"/>
      <c r="H406" s="230"/>
      <c r="I406" s="230"/>
      <c r="J406" s="158"/>
      <c r="K406" s="160">
        <v>7.25</v>
      </c>
      <c r="L406" s="158"/>
      <c r="M406" s="158"/>
      <c r="N406" s="158"/>
      <c r="O406" s="158"/>
      <c r="P406" s="158"/>
      <c r="Q406" s="158"/>
      <c r="R406" s="161"/>
      <c r="T406" s="162"/>
      <c r="U406" s="158"/>
      <c r="V406" s="158"/>
      <c r="W406" s="158"/>
      <c r="X406" s="158"/>
      <c r="Y406" s="158"/>
      <c r="Z406" s="158"/>
      <c r="AA406" s="163"/>
      <c r="AT406" s="164" t="s">
        <v>171</v>
      </c>
      <c r="AU406" s="164" t="s">
        <v>122</v>
      </c>
      <c r="AV406" s="11" t="s">
        <v>122</v>
      </c>
      <c r="AW406" s="11" t="s">
        <v>33</v>
      </c>
      <c r="AX406" s="11" t="s">
        <v>77</v>
      </c>
      <c r="AY406" s="164" t="s">
        <v>163</v>
      </c>
    </row>
    <row r="407" spans="2:65" s="12" customFormat="1" ht="16.5" customHeight="1">
      <c r="B407" s="165"/>
      <c r="C407" s="166"/>
      <c r="D407" s="166"/>
      <c r="E407" s="167" t="s">
        <v>5</v>
      </c>
      <c r="F407" s="231" t="s">
        <v>177</v>
      </c>
      <c r="G407" s="232"/>
      <c r="H407" s="232"/>
      <c r="I407" s="232"/>
      <c r="J407" s="166"/>
      <c r="K407" s="168">
        <v>7.25</v>
      </c>
      <c r="L407" s="166"/>
      <c r="M407" s="166"/>
      <c r="N407" s="166"/>
      <c r="O407" s="166"/>
      <c r="P407" s="166"/>
      <c r="Q407" s="166"/>
      <c r="R407" s="169"/>
      <c r="T407" s="170"/>
      <c r="U407" s="166"/>
      <c r="V407" s="166"/>
      <c r="W407" s="166"/>
      <c r="X407" s="166"/>
      <c r="Y407" s="166"/>
      <c r="Z407" s="166"/>
      <c r="AA407" s="171"/>
      <c r="AT407" s="172" t="s">
        <v>171</v>
      </c>
      <c r="AU407" s="172" t="s">
        <v>122</v>
      </c>
      <c r="AV407" s="12" t="s">
        <v>168</v>
      </c>
      <c r="AW407" s="12" t="s">
        <v>33</v>
      </c>
      <c r="AX407" s="12" t="s">
        <v>85</v>
      </c>
      <c r="AY407" s="172" t="s">
        <v>163</v>
      </c>
    </row>
    <row r="408" spans="2:65" s="1" customFormat="1" ht="25.5" customHeight="1">
      <c r="B408" s="140"/>
      <c r="C408" s="141" t="s">
        <v>639</v>
      </c>
      <c r="D408" s="141" t="s">
        <v>164</v>
      </c>
      <c r="E408" s="142" t="s">
        <v>640</v>
      </c>
      <c r="F408" s="225" t="s">
        <v>641</v>
      </c>
      <c r="G408" s="225"/>
      <c r="H408" s="225"/>
      <c r="I408" s="225"/>
      <c r="J408" s="143" t="s">
        <v>186</v>
      </c>
      <c r="K408" s="144">
        <v>19.306000000000001</v>
      </c>
      <c r="L408" s="226"/>
      <c r="M408" s="226"/>
      <c r="N408" s="226">
        <f>ROUND(L408*K408,2)</f>
        <v>0</v>
      </c>
      <c r="O408" s="226"/>
      <c r="P408" s="226"/>
      <c r="Q408" s="226"/>
      <c r="R408" s="145"/>
      <c r="T408" s="146" t="s">
        <v>5</v>
      </c>
      <c r="U408" s="43" t="s">
        <v>42</v>
      </c>
      <c r="V408" s="147">
        <v>0.17199999999999999</v>
      </c>
      <c r="W408" s="147">
        <f>V408*K408</f>
        <v>3.3206319999999998</v>
      </c>
      <c r="X408" s="147">
        <v>1.2E-4</v>
      </c>
      <c r="Y408" s="147">
        <f>X408*K408</f>
        <v>2.31672E-3</v>
      </c>
      <c r="Z408" s="147">
        <v>0</v>
      </c>
      <c r="AA408" s="148">
        <f>Z408*K408</f>
        <v>0</v>
      </c>
      <c r="AR408" s="21" t="s">
        <v>253</v>
      </c>
      <c r="AT408" s="21" t="s">
        <v>164</v>
      </c>
      <c r="AU408" s="21" t="s">
        <v>122</v>
      </c>
      <c r="AY408" s="21" t="s">
        <v>163</v>
      </c>
      <c r="BE408" s="149">
        <f>IF(U408="základní",N408,0)</f>
        <v>0</v>
      </c>
      <c r="BF408" s="149">
        <f>IF(U408="snížená",N408,0)</f>
        <v>0</v>
      </c>
      <c r="BG408" s="149">
        <f>IF(U408="zákl. přenesená",N408,0)</f>
        <v>0</v>
      </c>
      <c r="BH408" s="149">
        <f>IF(U408="sníž. přenesená",N408,0)</f>
        <v>0</v>
      </c>
      <c r="BI408" s="149">
        <f>IF(U408="nulová",N408,0)</f>
        <v>0</v>
      </c>
      <c r="BJ408" s="21" t="s">
        <v>85</v>
      </c>
      <c r="BK408" s="149">
        <f>ROUND(L408*K408,2)</f>
        <v>0</v>
      </c>
      <c r="BL408" s="21" t="s">
        <v>253</v>
      </c>
      <c r="BM408" s="21" t="s">
        <v>642</v>
      </c>
    </row>
    <row r="409" spans="2:65" s="9" customFormat="1" ht="29.85" customHeight="1">
      <c r="B409" s="129"/>
      <c r="C409" s="130"/>
      <c r="D409" s="139" t="s">
        <v>147</v>
      </c>
      <c r="E409" s="139"/>
      <c r="F409" s="139"/>
      <c r="G409" s="139"/>
      <c r="H409" s="139"/>
      <c r="I409" s="139"/>
      <c r="J409" s="139"/>
      <c r="K409" s="139"/>
      <c r="L409" s="139"/>
      <c r="M409" s="139"/>
      <c r="N409" s="239">
        <f>BK409</f>
        <v>0</v>
      </c>
      <c r="O409" s="240"/>
      <c r="P409" s="240"/>
      <c r="Q409" s="240"/>
      <c r="R409" s="132"/>
      <c r="T409" s="133"/>
      <c r="U409" s="130"/>
      <c r="V409" s="130"/>
      <c r="W409" s="134">
        <f>SUM(W410:W418)</f>
        <v>27.164099999999998</v>
      </c>
      <c r="X409" s="130"/>
      <c r="Y409" s="134">
        <f>SUM(Y410:Y418)</f>
        <v>8.405760000000001E-2</v>
      </c>
      <c r="Z409" s="130"/>
      <c r="AA409" s="135">
        <f>SUM(AA410:AA418)</f>
        <v>0</v>
      </c>
      <c r="AR409" s="136" t="s">
        <v>122</v>
      </c>
      <c r="AT409" s="137" t="s">
        <v>76</v>
      </c>
      <c r="AU409" s="137" t="s">
        <v>85</v>
      </c>
      <c r="AY409" s="136" t="s">
        <v>163</v>
      </c>
      <c r="BK409" s="138">
        <f>SUM(BK410:BK418)</f>
        <v>0</v>
      </c>
    </row>
    <row r="410" spans="2:65" s="1" customFormat="1" ht="25.5" customHeight="1">
      <c r="B410" s="140"/>
      <c r="C410" s="141" t="s">
        <v>227</v>
      </c>
      <c r="D410" s="141" t="s">
        <v>164</v>
      </c>
      <c r="E410" s="142" t="s">
        <v>643</v>
      </c>
      <c r="F410" s="225" t="s">
        <v>644</v>
      </c>
      <c r="G410" s="225"/>
      <c r="H410" s="225"/>
      <c r="I410" s="225"/>
      <c r="J410" s="143" t="s">
        <v>186</v>
      </c>
      <c r="K410" s="144">
        <v>173.65</v>
      </c>
      <c r="L410" s="226"/>
      <c r="M410" s="226"/>
      <c r="N410" s="226">
        <f>ROUND(L410*K410,2)</f>
        <v>0</v>
      </c>
      <c r="O410" s="226"/>
      <c r="P410" s="226"/>
      <c r="Q410" s="226"/>
      <c r="R410" s="145"/>
      <c r="T410" s="146" t="s">
        <v>5</v>
      </c>
      <c r="U410" s="43" t="s">
        <v>42</v>
      </c>
      <c r="V410" s="147">
        <v>3.3000000000000002E-2</v>
      </c>
      <c r="W410" s="147">
        <f>V410*K410</f>
        <v>5.7304500000000003</v>
      </c>
      <c r="X410" s="147">
        <v>2.0000000000000001E-4</v>
      </c>
      <c r="Y410" s="147">
        <f>X410*K410</f>
        <v>3.4730000000000004E-2</v>
      </c>
      <c r="Z410" s="147">
        <v>0</v>
      </c>
      <c r="AA410" s="148">
        <f>Z410*K410</f>
        <v>0</v>
      </c>
      <c r="AR410" s="21" t="s">
        <v>253</v>
      </c>
      <c r="AT410" s="21" t="s">
        <v>164</v>
      </c>
      <c r="AU410" s="21" t="s">
        <v>122</v>
      </c>
      <c r="AY410" s="21" t="s">
        <v>163</v>
      </c>
      <c r="BE410" s="149">
        <f>IF(U410="základní",N410,0)</f>
        <v>0</v>
      </c>
      <c r="BF410" s="149">
        <f>IF(U410="snížená",N410,0)</f>
        <v>0</v>
      </c>
      <c r="BG410" s="149">
        <f>IF(U410="zákl. přenesená",N410,0)</f>
        <v>0</v>
      </c>
      <c r="BH410" s="149">
        <f>IF(U410="sníž. přenesená",N410,0)</f>
        <v>0</v>
      </c>
      <c r="BI410" s="149">
        <f>IF(U410="nulová",N410,0)</f>
        <v>0</v>
      </c>
      <c r="BJ410" s="21" t="s">
        <v>85</v>
      </c>
      <c r="BK410" s="149">
        <f>ROUND(L410*K410,2)</f>
        <v>0</v>
      </c>
      <c r="BL410" s="21" t="s">
        <v>253</v>
      </c>
      <c r="BM410" s="21" t="s">
        <v>645</v>
      </c>
    </row>
    <row r="411" spans="2:65" s="10" customFormat="1" ht="16.5" customHeight="1">
      <c r="B411" s="150"/>
      <c r="C411" s="151"/>
      <c r="D411" s="151"/>
      <c r="E411" s="152" t="s">
        <v>5</v>
      </c>
      <c r="F411" s="227" t="s">
        <v>646</v>
      </c>
      <c r="G411" s="228"/>
      <c r="H411" s="228"/>
      <c r="I411" s="228"/>
      <c r="J411" s="151"/>
      <c r="K411" s="152" t="s">
        <v>5</v>
      </c>
      <c r="L411" s="151"/>
      <c r="M411" s="151"/>
      <c r="N411" s="151"/>
      <c r="O411" s="151"/>
      <c r="P411" s="151"/>
      <c r="Q411" s="151"/>
      <c r="R411" s="153"/>
      <c r="T411" s="154"/>
      <c r="U411" s="151"/>
      <c r="V411" s="151"/>
      <c r="W411" s="151"/>
      <c r="X411" s="151"/>
      <c r="Y411" s="151"/>
      <c r="Z411" s="151"/>
      <c r="AA411" s="155"/>
      <c r="AT411" s="156" t="s">
        <v>171</v>
      </c>
      <c r="AU411" s="156" t="s">
        <v>122</v>
      </c>
      <c r="AV411" s="10" t="s">
        <v>85</v>
      </c>
      <c r="AW411" s="10" t="s">
        <v>33</v>
      </c>
      <c r="AX411" s="10" t="s">
        <v>77</v>
      </c>
      <c r="AY411" s="156" t="s">
        <v>163</v>
      </c>
    </row>
    <row r="412" spans="2:65" s="11" customFormat="1" ht="16.5" customHeight="1">
      <c r="B412" s="157"/>
      <c r="C412" s="158"/>
      <c r="D412" s="158"/>
      <c r="E412" s="159" t="s">
        <v>5</v>
      </c>
      <c r="F412" s="229" t="s">
        <v>199</v>
      </c>
      <c r="G412" s="230"/>
      <c r="H412" s="230"/>
      <c r="I412" s="230"/>
      <c r="J412" s="158"/>
      <c r="K412" s="160">
        <v>173.65</v>
      </c>
      <c r="L412" s="158"/>
      <c r="M412" s="158"/>
      <c r="N412" s="158"/>
      <c r="O412" s="158"/>
      <c r="P412" s="158"/>
      <c r="Q412" s="158"/>
      <c r="R412" s="161"/>
      <c r="T412" s="162"/>
      <c r="U412" s="158"/>
      <c r="V412" s="158"/>
      <c r="W412" s="158"/>
      <c r="X412" s="158"/>
      <c r="Y412" s="158"/>
      <c r="Z412" s="158"/>
      <c r="AA412" s="163"/>
      <c r="AT412" s="164" t="s">
        <v>171</v>
      </c>
      <c r="AU412" s="164" t="s">
        <v>122</v>
      </c>
      <c r="AV412" s="11" t="s">
        <v>122</v>
      </c>
      <c r="AW412" s="11" t="s">
        <v>33</v>
      </c>
      <c r="AX412" s="11" t="s">
        <v>77</v>
      </c>
      <c r="AY412" s="164" t="s">
        <v>163</v>
      </c>
    </row>
    <row r="413" spans="2:65" s="12" customFormat="1" ht="16.5" customHeight="1">
      <c r="B413" s="165"/>
      <c r="C413" s="166"/>
      <c r="D413" s="166"/>
      <c r="E413" s="167" t="s">
        <v>5</v>
      </c>
      <c r="F413" s="231" t="s">
        <v>177</v>
      </c>
      <c r="G413" s="232"/>
      <c r="H413" s="232"/>
      <c r="I413" s="232"/>
      <c r="J413" s="166"/>
      <c r="K413" s="168">
        <v>173.65</v>
      </c>
      <c r="L413" s="166"/>
      <c r="M413" s="166"/>
      <c r="N413" s="166"/>
      <c r="O413" s="166"/>
      <c r="P413" s="166"/>
      <c r="Q413" s="166"/>
      <c r="R413" s="169"/>
      <c r="T413" s="170"/>
      <c r="U413" s="166"/>
      <c r="V413" s="166"/>
      <c r="W413" s="166"/>
      <c r="X413" s="166"/>
      <c r="Y413" s="166"/>
      <c r="Z413" s="166"/>
      <c r="AA413" s="171"/>
      <c r="AT413" s="172" t="s">
        <v>171</v>
      </c>
      <c r="AU413" s="172" t="s">
        <v>122</v>
      </c>
      <c r="AV413" s="12" t="s">
        <v>168</v>
      </c>
      <c r="AW413" s="12" t="s">
        <v>33</v>
      </c>
      <c r="AX413" s="12" t="s">
        <v>85</v>
      </c>
      <c r="AY413" s="172" t="s">
        <v>163</v>
      </c>
    </row>
    <row r="414" spans="2:65" s="1" customFormat="1" ht="25.5" customHeight="1">
      <c r="B414" s="140"/>
      <c r="C414" s="141" t="s">
        <v>647</v>
      </c>
      <c r="D414" s="141" t="s">
        <v>164</v>
      </c>
      <c r="E414" s="142" t="s">
        <v>648</v>
      </c>
      <c r="F414" s="225" t="s">
        <v>649</v>
      </c>
      <c r="G414" s="225"/>
      <c r="H414" s="225"/>
      <c r="I414" s="225"/>
      <c r="J414" s="143" t="s">
        <v>186</v>
      </c>
      <c r="K414" s="144">
        <v>173.65</v>
      </c>
      <c r="L414" s="226"/>
      <c r="M414" s="226"/>
      <c r="N414" s="226">
        <f>ROUND(L414*K414,2)</f>
        <v>0</v>
      </c>
      <c r="O414" s="226"/>
      <c r="P414" s="226"/>
      <c r="Q414" s="226"/>
      <c r="R414" s="145"/>
      <c r="T414" s="146" t="s">
        <v>5</v>
      </c>
      <c r="U414" s="43" t="s">
        <v>42</v>
      </c>
      <c r="V414" s="147">
        <v>0.105</v>
      </c>
      <c r="W414" s="147">
        <f>V414*K414</f>
        <v>18.233249999999998</v>
      </c>
      <c r="X414" s="147">
        <v>2.7999999999999998E-4</v>
      </c>
      <c r="Y414" s="147">
        <f>X414*K414</f>
        <v>4.8621999999999999E-2</v>
      </c>
      <c r="Z414" s="147">
        <v>0</v>
      </c>
      <c r="AA414" s="148">
        <f>Z414*K414</f>
        <v>0</v>
      </c>
      <c r="AR414" s="21" t="s">
        <v>253</v>
      </c>
      <c r="AT414" s="21" t="s">
        <v>164</v>
      </c>
      <c r="AU414" s="21" t="s">
        <v>122</v>
      </c>
      <c r="AY414" s="21" t="s">
        <v>163</v>
      </c>
      <c r="BE414" s="149">
        <f>IF(U414="základní",N414,0)</f>
        <v>0</v>
      </c>
      <c r="BF414" s="149">
        <f>IF(U414="snížená",N414,0)</f>
        <v>0</v>
      </c>
      <c r="BG414" s="149">
        <f>IF(U414="zákl. přenesená",N414,0)</f>
        <v>0</v>
      </c>
      <c r="BH414" s="149">
        <f>IF(U414="sníž. přenesená",N414,0)</f>
        <v>0</v>
      </c>
      <c r="BI414" s="149">
        <f>IF(U414="nulová",N414,0)</f>
        <v>0</v>
      </c>
      <c r="BJ414" s="21" t="s">
        <v>85</v>
      </c>
      <c r="BK414" s="149">
        <f>ROUND(L414*K414,2)</f>
        <v>0</v>
      </c>
      <c r="BL414" s="21" t="s">
        <v>253</v>
      </c>
      <c r="BM414" s="21" t="s">
        <v>650</v>
      </c>
    </row>
    <row r="415" spans="2:65" s="1" customFormat="1" ht="25.5" customHeight="1">
      <c r="B415" s="140"/>
      <c r="C415" s="141" t="s">
        <v>651</v>
      </c>
      <c r="D415" s="141" t="s">
        <v>164</v>
      </c>
      <c r="E415" s="142" t="s">
        <v>652</v>
      </c>
      <c r="F415" s="225" t="s">
        <v>653</v>
      </c>
      <c r="G415" s="225"/>
      <c r="H415" s="225"/>
      <c r="I415" s="225"/>
      <c r="J415" s="143" t="s">
        <v>186</v>
      </c>
      <c r="K415" s="144">
        <v>5.04</v>
      </c>
      <c r="L415" s="226"/>
      <c r="M415" s="226"/>
      <c r="N415" s="226">
        <f>ROUND(L415*K415,2)</f>
        <v>0</v>
      </c>
      <c r="O415" s="226"/>
      <c r="P415" s="226"/>
      <c r="Q415" s="226"/>
      <c r="R415" s="145"/>
      <c r="T415" s="146" t="s">
        <v>5</v>
      </c>
      <c r="U415" s="43" t="s">
        <v>42</v>
      </c>
      <c r="V415" s="147">
        <v>0.63500000000000001</v>
      </c>
      <c r="W415" s="147">
        <f>V415*K415</f>
        <v>3.2004000000000001</v>
      </c>
      <c r="X415" s="147">
        <v>1.3999999999999999E-4</v>
      </c>
      <c r="Y415" s="147">
        <f>X415*K415</f>
        <v>7.0559999999999991E-4</v>
      </c>
      <c r="Z415" s="147">
        <v>0</v>
      </c>
      <c r="AA415" s="148">
        <f>Z415*K415</f>
        <v>0</v>
      </c>
      <c r="AR415" s="21" t="s">
        <v>253</v>
      </c>
      <c r="AT415" s="21" t="s">
        <v>164</v>
      </c>
      <c r="AU415" s="21" t="s">
        <v>122</v>
      </c>
      <c r="AY415" s="21" t="s">
        <v>163</v>
      </c>
      <c r="BE415" s="149">
        <f>IF(U415="základní",N415,0)</f>
        <v>0</v>
      </c>
      <c r="BF415" s="149">
        <f>IF(U415="snížená",N415,0)</f>
        <v>0</v>
      </c>
      <c r="BG415" s="149">
        <f>IF(U415="zákl. přenesená",N415,0)</f>
        <v>0</v>
      </c>
      <c r="BH415" s="149">
        <f>IF(U415="sníž. přenesená",N415,0)</f>
        <v>0</v>
      </c>
      <c r="BI415" s="149">
        <f>IF(U415="nulová",N415,0)</f>
        <v>0</v>
      </c>
      <c r="BJ415" s="21" t="s">
        <v>85</v>
      </c>
      <c r="BK415" s="149">
        <f>ROUND(L415*K415,2)</f>
        <v>0</v>
      </c>
      <c r="BL415" s="21" t="s">
        <v>253</v>
      </c>
      <c r="BM415" s="21" t="s">
        <v>654</v>
      </c>
    </row>
    <row r="416" spans="2:65" s="10" customFormat="1" ht="16.5" customHeight="1">
      <c r="B416" s="150"/>
      <c r="C416" s="151"/>
      <c r="D416" s="151"/>
      <c r="E416" s="152" t="s">
        <v>5</v>
      </c>
      <c r="F416" s="227" t="s">
        <v>655</v>
      </c>
      <c r="G416" s="228"/>
      <c r="H416" s="228"/>
      <c r="I416" s="228"/>
      <c r="J416" s="151"/>
      <c r="K416" s="152" t="s">
        <v>5</v>
      </c>
      <c r="L416" s="151"/>
      <c r="M416" s="151"/>
      <c r="N416" s="151"/>
      <c r="O416" s="151"/>
      <c r="P416" s="151"/>
      <c r="Q416" s="151"/>
      <c r="R416" s="153"/>
      <c r="T416" s="154"/>
      <c r="U416" s="151"/>
      <c r="V416" s="151"/>
      <c r="W416" s="151"/>
      <c r="X416" s="151"/>
      <c r="Y416" s="151"/>
      <c r="Z416" s="151"/>
      <c r="AA416" s="155"/>
      <c r="AT416" s="156" t="s">
        <v>171</v>
      </c>
      <c r="AU416" s="156" t="s">
        <v>122</v>
      </c>
      <c r="AV416" s="10" t="s">
        <v>85</v>
      </c>
      <c r="AW416" s="10" t="s">
        <v>33</v>
      </c>
      <c r="AX416" s="10" t="s">
        <v>77</v>
      </c>
      <c r="AY416" s="156" t="s">
        <v>163</v>
      </c>
    </row>
    <row r="417" spans="2:51" s="11" customFormat="1" ht="16.5" customHeight="1">
      <c r="B417" s="157"/>
      <c r="C417" s="158"/>
      <c r="D417" s="158"/>
      <c r="E417" s="159" t="s">
        <v>5</v>
      </c>
      <c r="F417" s="229" t="s">
        <v>656</v>
      </c>
      <c r="G417" s="230"/>
      <c r="H417" s="230"/>
      <c r="I417" s="230"/>
      <c r="J417" s="158"/>
      <c r="K417" s="160">
        <v>5.04</v>
      </c>
      <c r="L417" s="158"/>
      <c r="M417" s="158"/>
      <c r="N417" s="158"/>
      <c r="O417" s="158"/>
      <c r="P417" s="158"/>
      <c r="Q417" s="158"/>
      <c r="R417" s="161"/>
      <c r="T417" s="162"/>
      <c r="U417" s="158"/>
      <c r="V417" s="158"/>
      <c r="W417" s="158"/>
      <c r="X417" s="158"/>
      <c r="Y417" s="158"/>
      <c r="Z417" s="158"/>
      <c r="AA417" s="163"/>
      <c r="AT417" s="164" t="s">
        <v>171</v>
      </c>
      <c r="AU417" s="164" t="s">
        <v>122</v>
      </c>
      <c r="AV417" s="11" t="s">
        <v>122</v>
      </c>
      <c r="AW417" s="11" t="s">
        <v>33</v>
      </c>
      <c r="AX417" s="11" t="s">
        <v>77</v>
      </c>
      <c r="AY417" s="164" t="s">
        <v>163</v>
      </c>
    </row>
    <row r="418" spans="2:51" s="12" customFormat="1" ht="16.5" customHeight="1">
      <c r="B418" s="165"/>
      <c r="C418" s="166"/>
      <c r="D418" s="166"/>
      <c r="E418" s="167" t="s">
        <v>5</v>
      </c>
      <c r="F418" s="231" t="s">
        <v>177</v>
      </c>
      <c r="G418" s="232"/>
      <c r="H418" s="232"/>
      <c r="I418" s="232"/>
      <c r="J418" s="166"/>
      <c r="K418" s="168">
        <v>5.04</v>
      </c>
      <c r="L418" s="166"/>
      <c r="M418" s="166"/>
      <c r="N418" s="166"/>
      <c r="O418" s="166"/>
      <c r="P418" s="166"/>
      <c r="Q418" s="166"/>
      <c r="R418" s="169"/>
      <c r="T418" s="177"/>
      <c r="U418" s="178"/>
      <c r="V418" s="178"/>
      <c r="W418" s="178"/>
      <c r="X418" s="178"/>
      <c r="Y418" s="178"/>
      <c r="Z418" s="178"/>
      <c r="AA418" s="179"/>
      <c r="AT418" s="172" t="s">
        <v>171</v>
      </c>
      <c r="AU418" s="172" t="s">
        <v>122</v>
      </c>
      <c r="AV418" s="12" t="s">
        <v>168</v>
      </c>
      <c r="AW418" s="12" t="s">
        <v>33</v>
      </c>
      <c r="AX418" s="12" t="s">
        <v>85</v>
      </c>
      <c r="AY418" s="172" t="s">
        <v>163</v>
      </c>
    </row>
    <row r="419" spans="2:51" s="1" customFormat="1" ht="6.95" customHeight="1">
      <c r="B419" s="58"/>
      <c r="C419" s="59"/>
      <c r="D419" s="59"/>
      <c r="E419" s="59"/>
      <c r="F419" s="59"/>
      <c r="G419" s="59"/>
      <c r="H419" s="59"/>
      <c r="I419" s="59"/>
      <c r="J419" s="59"/>
      <c r="K419" s="59"/>
      <c r="L419" s="59"/>
      <c r="M419" s="59"/>
      <c r="N419" s="59"/>
      <c r="O419" s="59"/>
      <c r="P419" s="59"/>
      <c r="Q419" s="59"/>
      <c r="R419" s="60"/>
    </row>
  </sheetData>
  <mergeCells count="554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5:Q105"/>
    <mergeCell ref="L107:Q107"/>
    <mergeCell ref="C113:Q113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L135:M135"/>
    <mergeCell ref="N135:Q135"/>
    <mergeCell ref="F137:I137"/>
    <mergeCell ref="L137:M137"/>
    <mergeCell ref="N137:Q137"/>
    <mergeCell ref="F138:I138"/>
    <mergeCell ref="F139:I139"/>
    <mergeCell ref="F140:I140"/>
    <mergeCell ref="L140:M140"/>
    <mergeCell ref="N140:Q140"/>
    <mergeCell ref="F141:I141"/>
    <mergeCell ref="F142:I142"/>
    <mergeCell ref="F143:I143"/>
    <mergeCell ref="F144:I144"/>
    <mergeCell ref="L144:M144"/>
    <mergeCell ref="N144:Q144"/>
    <mergeCell ref="F145:I145"/>
    <mergeCell ref="F146:I146"/>
    <mergeCell ref="F147:I147"/>
    <mergeCell ref="F148:I148"/>
    <mergeCell ref="L148:M148"/>
    <mergeCell ref="N148:Q148"/>
    <mergeCell ref="F149:I149"/>
    <mergeCell ref="F150:I150"/>
    <mergeCell ref="F151:I151"/>
    <mergeCell ref="F152:I152"/>
    <mergeCell ref="L152:M152"/>
    <mergeCell ref="N152:Q152"/>
    <mergeCell ref="F153:I153"/>
    <mergeCell ref="L153:M153"/>
    <mergeCell ref="N153:Q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L161:M161"/>
    <mergeCell ref="N161:Q161"/>
    <mergeCell ref="F162:I162"/>
    <mergeCell ref="F163:I163"/>
    <mergeCell ref="F164:I164"/>
    <mergeCell ref="F165:I165"/>
    <mergeCell ref="F166:I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F171:I171"/>
    <mergeCell ref="F172:I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F183:I183"/>
    <mergeCell ref="F184:I184"/>
    <mergeCell ref="F185:I185"/>
    <mergeCell ref="L185:M185"/>
    <mergeCell ref="N185:Q185"/>
    <mergeCell ref="F186:I186"/>
    <mergeCell ref="F187:I187"/>
    <mergeCell ref="F188:I188"/>
    <mergeCell ref="F189:I189"/>
    <mergeCell ref="F190:I190"/>
    <mergeCell ref="L190:M190"/>
    <mergeCell ref="N190:Q190"/>
    <mergeCell ref="F191:I191"/>
    <mergeCell ref="F192:I192"/>
    <mergeCell ref="F193:I193"/>
    <mergeCell ref="F194:I194"/>
    <mergeCell ref="L194:M194"/>
    <mergeCell ref="N194:Q194"/>
    <mergeCell ref="F195:I195"/>
    <mergeCell ref="F196:I196"/>
    <mergeCell ref="F197:I197"/>
    <mergeCell ref="F198:I198"/>
    <mergeCell ref="L198:M198"/>
    <mergeCell ref="N198:Q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L209:M209"/>
    <mergeCell ref="N209:Q209"/>
    <mergeCell ref="F210:I210"/>
    <mergeCell ref="F211:I211"/>
    <mergeCell ref="F212:I212"/>
    <mergeCell ref="L212:M212"/>
    <mergeCell ref="N212:Q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F221:I221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F228:I228"/>
    <mergeCell ref="F229:I229"/>
    <mergeCell ref="L229:M229"/>
    <mergeCell ref="N229:Q229"/>
    <mergeCell ref="F230:I230"/>
    <mergeCell ref="L230:M230"/>
    <mergeCell ref="N230:Q230"/>
    <mergeCell ref="F231:I231"/>
    <mergeCell ref="F232:I232"/>
    <mergeCell ref="F233:I233"/>
    <mergeCell ref="L233:M233"/>
    <mergeCell ref="N233:Q233"/>
    <mergeCell ref="F234:I234"/>
    <mergeCell ref="L234:M234"/>
    <mergeCell ref="N234:Q234"/>
    <mergeCell ref="F235:I235"/>
    <mergeCell ref="F236:I236"/>
    <mergeCell ref="F238:I238"/>
    <mergeCell ref="L238:M238"/>
    <mergeCell ref="N238:Q238"/>
    <mergeCell ref="F241:I241"/>
    <mergeCell ref="L241:M241"/>
    <mergeCell ref="N241:Q241"/>
    <mergeCell ref="F242:I242"/>
    <mergeCell ref="F243:I243"/>
    <mergeCell ref="F244:I244"/>
    <mergeCell ref="F245:I245"/>
    <mergeCell ref="F246:I246"/>
    <mergeCell ref="F247:I247"/>
    <mergeCell ref="L247:M247"/>
    <mergeCell ref="N247:Q247"/>
    <mergeCell ref="F249:I249"/>
    <mergeCell ref="L249:M249"/>
    <mergeCell ref="N249:Q249"/>
    <mergeCell ref="F250:I250"/>
    <mergeCell ref="F251:I251"/>
    <mergeCell ref="F252:I252"/>
    <mergeCell ref="F253:I253"/>
    <mergeCell ref="F254:I254"/>
    <mergeCell ref="F255:I255"/>
    <mergeCell ref="F256:I256"/>
    <mergeCell ref="F257:I257"/>
    <mergeCell ref="F258:I258"/>
    <mergeCell ref="L258:M258"/>
    <mergeCell ref="N258:Q258"/>
    <mergeCell ref="F259:I259"/>
    <mergeCell ref="F260:I260"/>
    <mergeCell ref="F261:I261"/>
    <mergeCell ref="F262:I262"/>
    <mergeCell ref="L262:M262"/>
    <mergeCell ref="N262:Q262"/>
    <mergeCell ref="F263:I263"/>
    <mergeCell ref="F264:I264"/>
    <mergeCell ref="F265:I265"/>
    <mergeCell ref="F266:I266"/>
    <mergeCell ref="L266:M266"/>
    <mergeCell ref="N266:Q266"/>
    <mergeCell ref="F267:I267"/>
    <mergeCell ref="F268:I268"/>
    <mergeCell ref="F269:I269"/>
    <mergeCell ref="F270:I270"/>
    <mergeCell ref="L270:M270"/>
    <mergeCell ref="N270:Q270"/>
    <mergeCell ref="F271:I271"/>
    <mergeCell ref="L271:M271"/>
    <mergeCell ref="N271:Q271"/>
    <mergeCell ref="F272:I272"/>
    <mergeCell ref="L272:M272"/>
    <mergeCell ref="N272:Q272"/>
    <mergeCell ref="F273:I273"/>
    <mergeCell ref="F274:I274"/>
    <mergeCell ref="F275:I275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F287:I287"/>
    <mergeCell ref="F288:I288"/>
    <mergeCell ref="L288:M288"/>
    <mergeCell ref="N288:Q288"/>
    <mergeCell ref="F289:I289"/>
    <mergeCell ref="F290:I290"/>
    <mergeCell ref="F291:I291"/>
    <mergeCell ref="F292:I292"/>
    <mergeCell ref="L292:M292"/>
    <mergeCell ref="N292:Q292"/>
    <mergeCell ref="F293:I293"/>
    <mergeCell ref="F294:I294"/>
    <mergeCell ref="F295:I295"/>
    <mergeCell ref="F296:I296"/>
    <mergeCell ref="L296:M296"/>
    <mergeCell ref="N296:Q296"/>
    <mergeCell ref="F297:I297"/>
    <mergeCell ref="L297:M297"/>
    <mergeCell ref="N297:Q297"/>
    <mergeCell ref="F299:I299"/>
    <mergeCell ref="L299:M299"/>
    <mergeCell ref="N299:Q299"/>
    <mergeCell ref="F300:I300"/>
    <mergeCell ref="F301:I301"/>
    <mergeCell ref="F302:I302"/>
    <mergeCell ref="F303:I303"/>
    <mergeCell ref="F304:I304"/>
    <mergeCell ref="L304:M304"/>
    <mergeCell ref="N304:Q304"/>
    <mergeCell ref="F305:I305"/>
    <mergeCell ref="L305:M305"/>
    <mergeCell ref="N305:Q305"/>
    <mergeCell ref="F306:I306"/>
    <mergeCell ref="L306:M306"/>
    <mergeCell ref="N306:Q306"/>
    <mergeCell ref="F307:I307"/>
    <mergeCell ref="L307:M307"/>
    <mergeCell ref="N307:Q307"/>
    <mergeCell ref="F308:I308"/>
    <mergeCell ref="F309:I309"/>
    <mergeCell ref="F310:I310"/>
    <mergeCell ref="F311:I311"/>
    <mergeCell ref="F312:I312"/>
    <mergeCell ref="L312:M312"/>
    <mergeCell ref="N312:Q312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6:I316"/>
    <mergeCell ref="F317:I317"/>
    <mergeCell ref="F318:I318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F322:I322"/>
    <mergeCell ref="L322:M322"/>
    <mergeCell ref="N322:Q322"/>
    <mergeCell ref="F323:I323"/>
    <mergeCell ref="L323:M323"/>
    <mergeCell ref="N323:Q323"/>
    <mergeCell ref="F325:I325"/>
    <mergeCell ref="L325:M325"/>
    <mergeCell ref="N325:Q325"/>
    <mergeCell ref="F326:I326"/>
    <mergeCell ref="F327:I327"/>
    <mergeCell ref="F328:I328"/>
    <mergeCell ref="L328:M328"/>
    <mergeCell ref="N328:Q328"/>
    <mergeCell ref="F329:I329"/>
    <mergeCell ref="F330:I330"/>
    <mergeCell ref="F331:I331"/>
    <mergeCell ref="L331:M331"/>
    <mergeCell ref="N331:Q331"/>
    <mergeCell ref="F332:I332"/>
    <mergeCell ref="F333:I333"/>
    <mergeCell ref="F334:I334"/>
    <mergeCell ref="F336:I336"/>
    <mergeCell ref="L336:M336"/>
    <mergeCell ref="N336:Q336"/>
    <mergeCell ref="F337:I337"/>
    <mergeCell ref="L337:M337"/>
    <mergeCell ref="N337:Q337"/>
    <mergeCell ref="F338:I338"/>
    <mergeCell ref="L338:M338"/>
    <mergeCell ref="N338:Q338"/>
    <mergeCell ref="F339:I339"/>
    <mergeCell ref="L339:M339"/>
    <mergeCell ref="N339:Q339"/>
    <mergeCell ref="F340:I340"/>
    <mergeCell ref="L340:M340"/>
    <mergeCell ref="N340:Q340"/>
    <mergeCell ref="F341:I341"/>
    <mergeCell ref="F342:I342"/>
    <mergeCell ref="F343:I343"/>
    <mergeCell ref="F344:I344"/>
    <mergeCell ref="F345:I345"/>
    <mergeCell ref="F346:I346"/>
    <mergeCell ref="F347:I347"/>
    <mergeCell ref="F348:I348"/>
    <mergeCell ref="F349:I349"/>
    <mergeCell ref="F350:I350"/>
    <mergeCell ref="L350:M350"/>
    <mergeCell ref="N350:Q350"/>
    <mergeCell ref="F351:I351"/>
    <mergeCell ref="F352:I352"/>
    <mergeCell ref="F353:I353"/>
    <mergeCell ref="F354:I354"/>
    <mergeCell ref="L354:M354"/>
    <mergeCell ref="N354:Q354"/>
    <mergeCell ref="F355:I355"/>
    <mergeCell ref="L355:M355"/>
    <mergeCell ref="N355:Q355"/>
    <mergeCell ref="F356:I356"/>
    <mergeCell ref="F357:I357"/>
    <mergeCell ref="F358:I358"/>
    <mergeCell ref="F359:I359"/>
    <mergeCell ref="L359:M359"/>
    <mergeCell ref="N359:Q359"/>
    <mergeCell ref="F360:I360"/>
    <mergeCell ref="L360:M360"/>
    <mergeCell ref="N360:Q360"/>
    <mergeCell ref="F361:I361"/>
    <mergeCell ref="L361:M361"/>
    <mergeCell ref="N361:Q361"/>
    <mergeCell ref="F362:I362"/>
    <mergeCell ref="L362:M362"/>
    <mergeCell ref="N362:Q362"/>
    <mergeCell ref="F363:I363"/>
    <mergeCell ref="L363:M363"/>
    <mergeCell ref="N363:Q363"/>
    <mergeCell ref="F364:I364"/>
    <mergeCell ref="F365:I365"/>
    <mergeCell ref="F366:I366"/>
    <mergeCell ref="F367:I367"/>
    <mergeCell ref="F368:I368"/>
    <mergeCell ref="F369:I369"/>
    <mergeCell ref="F370:I370"/>
    <mergeCell ref="F371:I371"/>
    <mergeCell ref="L371:M371"/>
    <mergeCell ref="N371:Q371"/>
    <mergeCell ref="F372:I372"/>
    <mergeCell ref="L372:M372"/>
    <mergeCell ref="N372:Q372"/>
    <mergeCell ref="F374:I374"/>
    <mergeCell ref="L374:M374"/>
    <mergeCell ref="N374:Q374"/>
    <mergeCell ref="F375:I375"/>
    <mergeCell ref="F376:I376"/>
    <mergeCell ref="F377:I377"/>
    <mergeCell ref="F378:I378"/>
    <mergeCell ref="F379:I379"/>
    <mergeCell ref="F380:I380"/>
    <mergeCell ref="L380:M380"/>
    <mergeCell ref="N380:Q380"/>
    <mergeCell ref="F381:I381"/>
    <mergeCell ref="L381:M381"/>
    <mergeCell ref="N381:Q381"/>
    <mergeCell ref="F382:I382"/>
    <mergeCell ref="F383:I383"/>
    <mergeCell ref="F384:I384"/>
    <mergeCell ref="F385:I385"/>
    <mergeCell ref="F386:I386"/>
    <mergeCell ref="F387:I387"/>
    <mergeCell ref="L387:M387"/>
    <mergeCell ref="N387:Q387"/>
    <mergeCell ref="F388:I388"/>
    <mergeCell ref="L388:M388"/>
    <mergeCell ref="N388:Q388"/>
    <mergeCell ref="F389:I389"/>
    <mergeCell ref="F390:I390"/>
    <mergeCell ref="F391:I391"/>
    <mergeCell ref="F392:I392"/>
    <mergeCell ref="F393:I393"/>
    <mergeCell ref="F394:I394"/>
    <mergeCell ref="L394:M394"/>
    <mergeCell ref="N394:Q394"/>
    <mergeCell ref="F395:I395"/>
    <mergeCell ref="L395:M395"/>
    <mergeCell ref="N395:Q395"/>
    <mergeCell ref="F396:I396"/>
    <mergeCell ref="L396:M396"/>
    <mergeCell ref="N396:Q396"/>
    <mergeCell ref="F398:I398"/>
    <mergeCell ref="L398:M398"/>
    <mergeCell ref="N398:Q398"/>
    <mergeCell ref="F399:I399"/>
    <mergeCell ref="F400:I400"/>
    <mergeCell ref="F401:I401"/>
    <mergeCell ref="F402:I402"/>
    <mergeCell ref="F403:I403"/>
    <mergeCell ref="F404:I404"/>
    <mergeCell ref="L404:M404"/>
    <mergeCell ref="N404:Q404"/>
    <mergeCell ref="F405:I405"/>
    <mergeCell ref="F406:I406"/>
    <mergeCell ref="F407:I407"/>
    <mergeCell ref="F408:I408"/>
    <mergeCell ref="L408:M408"/>
    <mergeCell ref="N408:Q408"/>
    <mergeCell ref="F410:I410"/>
    <mergeCell ref="L410:M410"/>
    <mergeCell ref="N410:Q410"/>
    <mergeCell ref="F411:I411"/>
    <mergeCell ref="F412:I412"/>
    <mergeCell ref="F413:I413"/>
    <mergeCell ref="F414:I414"/>
    <mergeCell ref="L414:M414"/>
    <mergeCell ref="N414:Q414"/>
    <mergeCell ref="H1:K1"/>
    <mergeCell ref="S2:AC2"/>
    <mergeCell ref="F415:I415"/>
    <mergeCell ref="L415:M415"/>
    <mergeCell ref="N415:Q415"/>
    <mergeCell ref="F416:I416"/>
    <mergeCell ref="F417:I417"/>
    <mergeCell ref="F418:I418"/>
    <mergeCell ref="N124:Q124"/>
    <mergeCell ref="N125:Q125"/>
    <mergeCell ref="N126:Q126"/>
    <mergeCell ref="N136:Q136"/>
    <mergeCell ref="N176:Q176"/>
    <mergeCell ref="N222:Q222"/>
    <mergeCell ref="N237:Q237"/>
    <mergeCell ref="N239:Q239"/>
    <mergeCell ref="N240:Q240"/>
    <mergeCell ref="N248:Q248"/>
    <mergeCell ref="N298:Q298"/>
    <mergeCell ref="N324:Q324"/>
    <mergeCell ref="N335:Q335"/>
    <mergeCell ref="N373:Q373"/>
    <mergeCell ref="N397:Q397"/>
    <mergeCell ref="N409:Q409"/>
  </mergeCell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N152"/>
  <sheetViews>
    <sheetView showGridLines="0" workbookViewId="0">
      <pane ySplit="1" topLeftCell="A88" activePane="bottomLeft" state="frozen"/>
      <selection pane="bottomLeft" activeCell="K91" sqref="K9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117</v>
      </c>
      <c r="G1" s="16"/>
      <c r="H1" s="224" t="s">
        <v>118</v>
      </c>
      <c r="I1" s="224"/>
      <c r="J1" s="224"/>
      <c r="K1" s="224"/>
      <c r="L1" s="16" t="s">
        <v>119</v>
      </c>
      <c r="M1" s="14"/>
      <c r="N1" s="14"/>
      <c r="O1" s="15" t="s">
        <v>120</v>
      </c>
      <c r="P1" s="14"/>
      <c r="Q1" s="14"/>
      <c r="R1" s="14"/>
      <c r="S1" s="16" t="s">
        <v>121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88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122</v>
      </c>
    </row>
    <row r="4" spans="1:66" ht="36.950000000000003" customHeight="1">
      <c r="B4" s="25"/>
      <c r="C4" s="210" t="s">
        <v>123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9" t="str">
        <f>'Rekapitulace stavby'!K6</f>
        <v>Oblastní nemocnice Náchod - UTZ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7"/>
      <c r="R6" s="26"/>
    </row>
    <row r="7" spans="1:66" s="1" customFormat="1" ht="32.85" customHeight="1">
      <c r="B7" s="34"/>
      <c r="C7" s="35"/>
      <c r="D7" s="30" t="s">
        <v>124</v>
      </c>
      <c r="E7" s="35"/>
      <c r="F7" s="222" t="s">
        <v>657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52" t="str">
        <f>'Rekapitulace stavby'!AN8</f>
        <v>10. 11. 2017</v>
      </c>
      <c r="P9" s="252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21" t="s">
        <v>5</v>
      </c>
      <c r="P11" s="221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21" t="s">
        <v>5</v>
      </c>
      <c r="P12" s="221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21" t="str">
        <f>IF('Rekapitulace stavby'!AN13="","",'Rekapitulace stavby'!AN13)</f>
        <v/>
      </c>
      <c r="P14" s="221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21" t="str">
        <f>IF('Rekapitulace stavby'!AN14="","",'Rekapitulace stavby'!AN14)</f>
        <v/>
      </c>
      <c r="P15" s="221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21" t="s">
        <v>5</v>
      </c>
      <c r="P17" s="221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21" t="s">
        <v>5</v>
      </c>
      <c r="P18" s="221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21" t="s">
        <v>35</v>
      </c>
      <c r="P20" s="221"/>
      <c r="Q20" s="35"/>
      <c r="R20" s="36"/>
    </row>
    <row r="21" spans="2:18" s="1" customFormat="1" ht="18" customHeight="1">
      <c r="B21" s="34"/>
      <c r="C21" s="35"/>
      <c r="D21" s="35"/>
      <c r="E21" s="29" t="s">
        <v>36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21" t="s">
        <v>5</v>
      </c>
      <c r="P21" s="221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3" t="s">
        <v>5</v>
      </c>
      <c r="F24" s="223"/>
      <c r="G24" s="223"/>
      <c r="H24" s="223"/>
      <c r="I24" s="223"/>
      <c r="J24" s="223"/>
      <c r="K24" s="223"/>
      <c r="L24" s="223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126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127</v>
      </c>
      <c r="E28" s="35"/>
      <c r="F28" s="35"/>
      <c r="G28" s="35"/>
      <c r="H28" s="35"/>
      <c r="I28" s="35"/>
      <c r="J28" s="35"/>
      <c r="K28" s="35"/>
      <c r="L28" s="35"/>
      <c r="M28" s="197">
        <f>N92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40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51"/>
      <c r="O30" s="251"/>
      <c r="P30" s="251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0.21</v>
      </c>
      <c r="G32" s="107" t="s">
        <v>43</v>
      </c>
      <c r="H32" s="262">
        <f>ROUND((SUM(BE92:BE93)+SUM(BE111:BE151)), 2)</f>
        <v>0</v>
      </c>
      <c r="I32" s="251"/>
      <c r="J32" s="251"/>
      <c r="K32" s="35"/>
      <c r="L32" s="35"/>
      <c r="M32" s="262">
        <f>ROUND(ROUND((SUM(BE92:BE93)+SUM(BE111:BE151)), 2)*F32, 2)</f>
        <v>0</v>
      </c>
      <c r="N32" s="251"/>
      <c r="O32" s="251"/>
      <c r="P32" s="251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0.15</v>
      </c>
      <c r="G33" s="107" t="s">
        <v>43</v>
      </c>
      <c r="H33" s="262">
        <f>ROUND((SUM(BF92:BF93)+SUM(BF111:BF151)), 2)</f>
        <v>0</v>
      </c>
      <c r="I33" s="251"/>
      <c r="J33" s="251"/>
      <c r="K33" s="35"/>
      <c r="L33" s="35"/>
      <c r="M33" s="262">
        <f>ROUND(ROUND((SUM(BF92:BF93)+SUM(BF111:BF151)), 2)*F33, 2)</f>
        <v>0</v>
      </c>
      <c r="N33" s="251"/>
      <c r="O33" s="251"/>
      <c r="P33" s="251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0.21</v>
      </c>
      <c r="G34" s="107" t="s">
        <v>43</v>
      </c>
      <c r="H34" s="262">
        <f>ROUND((SUM(BG92:BG93)+SUM(BG111:BG151)), 2)</f>
        <v>0</v>
      </c>
      <c r="I34" s="251"/>
      <c r="J34" s="251"/>
      <c r="K34" s="35"/>
      <c r="L34" s="35"/>
      <c r="M34" s="262">
        <v>0</v>
      </c>
      <c r="N34" s="251"/>
      <c r="O34" s="251"/>
      <c r="P34" s="251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0.15</v>
      </c>
      <c r="G35" s="107" t="s">
        <v>43</v>
      </c>
      <c r="H35" s="262">
        <f>ROUND((SUM(BH92:BH93)+SUM(BH111:BH151)), 2)</f>
        <v>0</v>
      </c>
      <c r="I35" s="251"/>
      <c r="J35" s="251"/>
      <c r="K35" s="35"/>
      <c r="L35" s="35"/>
      <c r="M35" s="262">
        <v>0</v>
      </c>
      <c r="N35" s="251"/>
      <c r="O35" s="251"/>
      <c r="P35" s="251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07" t="s">
        <v>43</v>
      </c>
      <c r="H36" s="262">
        <f>ROUND((SUM(BI92:BI93)+SUM(BI111:BI151)), 2)</f>
        <v>0</v>
      </c>
      <c r="I36" s="251"/>
      <c r="J36" s="251"/>
      <c r="K36" s="35"/>
      <c r="L36" s="35"/>
      <c r="M36" s="262">
        <v>0</v>
      </c>
      <c r="N36" s="251"/>
      <c r="O36" s="251"/>
      <c r="P36" s="251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48</v>
      </c>
      <c r="E38" s="74"/>
      <c r="F38" s="74"/>
      <c r="G38" s="109" t="s">
        <v>49</v>
      </c>
      <c r="H38" s="110" t="s">
        <v>50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0" t="s">
        <v>128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9" t="str">
        <f>F6</f>
        <v>Oblastní nemocnice Náchod - UTZ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5"/>
      <c r="R78" s="36"/>
    </row>
    <row r="79" spans="2:18" s="1" customFormat="1" ht="36.950000000000003" customHeight="1">
      <c r="B79" s="34"/>
      <c r="C79" s="68" t="s">
        <v>124</v>
      </c>
      <c r="D79" s="35"/>
      <c r="E79" s="35"/>
      <c r="F79" s="212" t="str">
        <f>F7</f>
        <v>02 - Interiér - volný a zabudovaný</v>
      </c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>Náchod</v>
      </c>
      <c r="G81" s="35"/>
      <c r="H81" s="35"/>
      <c r="I81" s="35"/>
      <c r="J81" s="35"/>
      <c r="K81" s="31" t="s">
        <v>23</v>
      </c>
      <c r="L81" s="35"/>
      <c r="M81" s="252" t="str">
        <f>IF(O9="","",O9)</f>
        <v>10. 11. 2017</v>
      </c>
      <c r="N81" s="252"/>
      <c r="O81" s="252"/>
      <c r="P81" s="252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25</v>
      </c>
      <c r="D83" s="35"/>
      <c r="E83" s="35"/>
      <c r="F83" s="29" t="str">
        <f>E12</f>
        <v>Oblastní nemocnice Náchod</v>
      </c>
      <c r="G83" s="35"/>
      <c r="H83" s="35"/>
      <c r="I83" s="35"/>
      <c r="J83" s="35"/>
      <c r="K83" s="31" t="s">
        <v>31</v>
      </c>
      <c r="L83" s="35"/>
      <c r="M83" s="221" t="str">
        <f>E18</f>
        <v>JIKA CZ, ing Jiří Slánský</v>
      </c>
      <c r="N83" s="221"/>
      <c r="O83" s="221"/>
      <c r="P83" s="221"/>
      <c r="Q83" s="221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21" t="str">
        <f>E21</f>
        <v>Jan Petr</v>
      </c>
      <c r="N84" s="221"/>
      <c r="O84" s="221"/>
      <c r="P84" s="221"/>
      <c r="Q84" s="221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129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130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131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N111</f>
        <v>0</v>
      </c>
      <c r="O88" s="257"/>
      <c r="P88" s="257"/>
      <c r="Q88" s="257"/>
      <c r="R88" s="36"/>
      <c r="AU88" s="21" t="s">
        <v>132</v>
      </c>
    </row>
    <row r="89" spans="2:47" s="6" customFormat="1" ht="24.95" customHeight="1">
      <c r="B89" s="112"/>
      <c r="C89" s="113"/>
      <c r="D89" s="114" t="s">
        <v>139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6">
        <f>N112</f>
        <v>0</v>
      </c>
      <c r="O89" s="259"/>
      <c r="P89" s="259"/>
      <c r="Q89" s="259"/>
      <c r="R89" s="115"/>
    </row>
    <row r="90" spans="2:47" s="7" customFormat="1" ht="19.899999999999999" customHeight="1">
      <c r="B90" s="116"/>
      <c r="C90" s="117"/>
      <c r="D90" s="118" t="s">
        <v>142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5">
        <f>N113</f>
        <v>0</v>
      </c>
      <c r="O90" s="256"/>
      <c r="P90" s="256"/>
      <c r="Q90" s="256"/>
      <c r="R90" s="119"/>
    </row>
    <row r="91" spans="2:47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</row>
    <row r="92" spans="2:47" s="1" customFormat="1" ht="29.25" customHeight="1">
      <c r="B92" s="34"/>
      <c r="C92" s="111" t="s">
        <v>148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57">
        <v>0</v>
      </c>
      <c r="O92" s="258"/>
      <c r="P92" s="258"/>
      <c r="Q92" s="258"/>
      <c r="R92" s="36"/>
      <c r="T92" s="120"/>
      <c r="U92" s="121" t="s">
        <v>41</v>
      </c>
    </row>
    <row r="93" spans="2:47" s="1" customFormat="1" ht="1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6"/>
    </row>
    <row r="94" spans="2:47" s="1" customFormat="1" ht="29.25" customHeight="1">
      <c r="B94" s="34"/>
      <c r="C94" s="102" t="s">
        <v>116</v>
      </c>
      <c r="D94" s="103"/>
      <c r="E94" s="103"/>
      <c r="F94" s="103"/>
      <c r="G94" s="103"/>
      <c r="H94" s="103"/>
      <c r="I94" s="103"/>
      <c r="J94" s="103"/>
      <c r="K94" s="103"/>
      <c r="L94" s="199">
        <f>ROUND(SUM(N88+N92),2)</f>
        <v>0</v>
      </c>
      <c r="M94" s="199"/>
      <c r="N94" s="199"/>
      <c r="O94" s="199"/>
      <c r="P94" s="199"/>
      <c r="Q94" s="199"/>
      <c r="R94" s="36"/>
    </row>
    <row r="95" spans="2:47" s="1" customFormat="1" ht="6.95" customHeight="1"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60"/>
    </row>
    <row r="99" spans="2:63" s="1" customFormat="1" ht="6.95" customHeight="1"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3"/>
    </row>
    <row r="100" spans="2:63" s="1" customFormat="1" ht="36.950000000000003" customHeight="1">
      <c r="B100" s="34"/>
      <c r="C100" s="267" t="s">
        <v>784</v>
      </c>
      <c r="D100" s="251"/>
      <c r="E100" s="251"/>
      <c r="F100" s="251"/>
      <c r="G100" s="251"/>
      <c r="H100" s="251"/>
      <c r="I100" s="251"/>
      <c r="J100" s="251"/>
      <c r="K100" s="251"/>
      <c r="L100" s="251"/>
      <c r="M100" s="251"/>
      <c r="N100" s="251"/>
      <c r="O100" s="251"/>
      <c r="P100" s="251"/>
      <c r="Q100" s="251"/>
      <c r="R100" s="36"/>
    </row>
    <row r="101" spans="2:63" s="1" customFormat="1" ht="6.95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63" s="1" customFormat="1" ht="30" customHeight="1">
      <c r="B102" s="34"/>
      <c r="C102" s="31" t="s">
        <v>17</v>
      </c>
      <c r="D102" s="35"/>
      <c r="E102" s="35"/>
      <c r="F102" s="249" t="str">
        <f>F6</f>
        <v>Oblastní nemocnice Náchod - UTZ</v>
      </c>
      <c r="G102" s="250"/>
      <c r="H102" s="250"/>
      <c r="I102" s="250"/>
      <c r="J102" s="250"/>
      <c r="K102" s="250"/>
      <c r="L102" s="250"/>
      <c r="M102" s="250"/>
      <c r="N102" s="250"/>
      <c r="O102" s="250"/>
      <c r="P102" s="250"/>
      <c r="Q102" s="35"/>
      <c r="R102" s="36"/>
    </row>
    <row r="103" spans="2:63" s="1" customFormat="1" ht="36.950000000000003" customHeight="1">
      <c r="B103" s="34"/>
      <c r="C103" s="68" t="s">
        <v>124</v>
      </c>
      <c r="D103" s="35"/>
      <c r="E103" s="35"/>
      <c r="F103" s="212" t="str">
        <f>F7</f>
        <v>02 - Interiér - volný a zabudovaný</v>
      </c>
      <c r="G103" s="251"/>
      <c r="H103" s="251"/>
      <c r="I103" s="251"/>
      <c r="J103" s="251"/>
      <c r="K103" s="251"/>
      <c r="L103" s="251"/>
      <c r="M103" s="251"/>
      <c r="N103" s="251"/>
      <c r="O103" s="251"/>
      <c r="P103" s="251"/>
      <c r="Q103" s="35"/>
      <c r="R103" s="36"/>
    </row>
    <row r="104" spans="2:63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63" s="1" customFormat="1" ht="18" customHeight="1">
      <c r="B105" s="34"/>
      <c r="C105" s="31" t="s">
        <v>21</v>
      </c>
      <c r="D105" s="35"/>
      <c r="E105" s="35"/>
      <c r="F105" s="29" t="str">
        <f>F9</f>
        <v>Náchod</v>
      </c>
      <c r="G105" s="35"/>
      <c r="H105" s="35"/>
      <c r="I105" s="35"/>
      <c r="J105" s="35"/>
      <c r="K105" s="31" t="s">
        <v>23</v>
      </c>
      <c r="L105" s="35"/>
      <c r="M105" s="252" t="str">
        <f>IF(O9="","",O9)</f>
        <v>10. 11. 2017</v>
      </c>
      <c r="N105" s="252"/>
      <c r="O105" s="252"/>
      <c r="P105" s="252"/>
      <c r="Q105" s="35"/>
      <c r="R105" s="36"/>
    </row>
    <row r="106" spans="2:63" s="1" customFormat="1" ht="6.95" customHeigh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63" s="1" customFormat="1" ht="15">
      <c r="B107" s="34"/>
      <c r="C107" s="31" t="s">
        <v>25</v>
      </c>
      <c r="D107" s="35"/>
      <c r="E107" s="35"/>
      <c r="F107" s="29" t="str">
        <f>E12</f>
        <v>Oblastní nemocnice Náchod</v>
      </c>
      <c r="G107" s="35"/>
      <c r="H107" s="35"/>
      <c r="I107" s="35"/>
      <c r="J107" s="35"/>
      <c r="K107" s="31" t="s">
        <v>31</v>
      </c>
      <c r="L107" s="35"/>
      <c r="M107" s="221" t="str">
        <f>E18</f>
        <v>JIKA CZ, ing Jiří Slánský</v>
      </c>
      <c r="N107" s="221"/>
      <c r="O107" s="221"/>
      <c r="P107" s="221"/>
      <c r="Q107" s="221"/>
      <c r="R107" s="36"/>
    </row>
    <row r="108" spans="2:63" s="1" customFormat="1" ht="14.45" customHeight="1">
      <c r="B108" s="34"/>
      <c r="C108" s="31" t="s">
        <v>29</v>
      </c>
      <c r="D108" s="35"/>
      <c r="E108" s="35"/>
      <c r="F108" s="29" t="str">
        <f>IF(E15="","",E15)</f>
        <v xml:space="preserve"> </v>
      </c>
      <c r="G108" s="35"/>
      <c r="H108" s="35"/>
      <c r="I108" s="35"/>
      <c r="J108" s="35"/>
      <c r="K108" s="31" t="s">
        <v>34</v>
      </c>
      <c r="L108" s="35"/>
      <c r="M108" s="221" t="str">
        <f>E21</f>
        <v>Jan Petr</v>
      </c>
      <c r="N108" s="221"/>
      <c r="O108" s="221"/>
      <c r="P108" s="221"/>
      <c r="Q108" s="221"/>
      <c r="R108" s="36"/>
    </row>
    <row r="109" spans="2:63" s="1" customFormat="1" ht="10.3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63" s="8" customFormat="1" ht="29.25" customHeight="1">
      <c r="B110" s="122"/>
      <c r="C110" s="123" t="s">
        <v>150</v>
      </c>
      <c r="D110" s="124" t="s">
        <v>151</v>
      </c>
      <c r="E110" s="124" t="s">
        <v>59</v>
      </c>
      <c r="F110" s="253" t="s">
        <v>152</v>
      </c>
      <c r="G110" s="253"/>
      <c r="H110" s="253"/>
      <c r="I110" s="253"/>
      <c r="J110" s="124" t="s">
        <v>153</v>
      </c>
      <c r="K110" s="124" t="s">
        <v>154</v>
      </c>
      <c r="L110" s="253" t="s">
        <v>155</v>
      </c>
      <c r="M110" s="253"/>
      <c r="N110" s="253" t="s">
        <v>130</v>
      </c>
      <c r="O110" s="253"/>
      <c r="P110" s="253"/>
      <c r="Q110" s="254"/>
      <c r="R110" s="125"/>
      <c r="T110" s="75" t="s">
        <v>156</v>
      </c>
      <c r="U110" s="76" t="s">
        <v>41</v>
      </c>
      <c r="V110" s="76" t="s">
        <v>157</v>
      </c>
      <c r="W110" s="76" t="s">
        <v>158</v>
      </c>
      <c r="X110" s="76" t="s">
        <v>159</v>
      </c>
      <c r="Y110" s="76" t="s">
        <v>160</v>
      </c>
      <c r="Z110" s="76" t="s">
        <v>161</v>
      </c>
      <c r="AA110" s="77" t="s">
        <v>162</v>
      </c>
    </row>
    <row r="111" spans="2:63" s="1" customFormat="1" ht="29.25" customHeight="1">
      <c r="B111" s="34"/>
      <c r="C111" s="79" t="s">
        <v>126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233">
        <f>BK111</f>
        <v>0</v>
      </c>
      <c r="O111" s="234"/>
      <c r="P111" s="234"/>
      <c r="Q111" s="234"/>
      <c r="R111" s="36"/>
      <c r="T111" s="78"/>
      <c r="U111" s="50"/>
      <c r="V111" s="50"/>
      <c r="W111" s="126">
        <f>W112</f>
        <v>12.479999999999999</v>
      </c>
      <c r="X111" s="50"/>
      <c r="Y111" s="126">
        <f>Y112</f>
        <v>0</v>
      </c>
      <c r="Z111" s="50"/>
      <c r="AA111" s="127">
        <f>AA112</f>
        <v>0</v>
      </c>
      <c r="AT111" s="21" t="s">
        <v>76</v>
      </c>
      <c r="AU111" s="21" t="s">
        <v>132</v>
      </c>
      <c r="BK111" s="128">
        <f>BK112</f>
        <v>0</v>
      </c>
    </row>
    <row r="112" spans="2:63" s="9" customFormat="1" ht="37.35" customHeight="1">
      <c r="B112" s="129"/>
      <c r="C112" s="130"/>
      <c r="D112" s="131" t="s">
        <v>139</v>
      </c>
      <c r="E112" s="131"/>
      <c r="F112" s="131"/>
      <c r="G112" s="131"/>
      <c r="H112" s="131"/>
      <c r="I112" s="131"/>
      <c r="J112" s="131"/>
      <c r="K112" s="131"/>
      <c r="L112" s="131"/>
      <c r="M112" s="131"/>
      <c r="N112" s="235">
        <f>BK112</f>
        <v>0</v>
      </c>
      <c r="O112" s="236"/>
      <c r="P112" s="236"/>
      <c r="Q112" s="236"/>
      <c r="R112" s="132"/>
      <c r="T112" s="133"/>
      <c r="U112" s="130"/>
      <c r="V112" s="130"/>
      <c r="W112" s="134">
        <f>W113</f>
        <v>12.479999999999999</v>
      </c>
      <c r="X112" s="130"/>
      <c r="Y112" s="134">
        <f>Y113</f>
        <v>0</v>
      </c>
      <c r="Z112" s="130"/>
      <c r="AA112" s="135">
        <f>AA113</f>
        <v>0</v>
      </c>
      <c r="AR112" s="136" t="s">
        <v>122</v>
      </c>
      <c r="AT112" s="137" t="s">
        <v>76</v>
      </c>
      <c r="AU112" s="137" t="s">
        <v>77</v>
      </c>
      <c r="AY112" s="136" t="s">
        <v>163</v>
      </c>
      <c r="BK112" s="138">
        <f>BK113</f>
        <v>0</v>
      </c>
    </row>
    <row r="113" spans="2:65" s="9" customFormat="1" ht="19.899999999999999" customHeight="1">
      <c r="B113" s="129"/>
      <c r="C113" s="130"/>
      <c r="D113" s="139" t="s">
        <v>142</v>
      </c>
      <c r="E113" s="139"/>
      <c r="F113" s="139"/>
      <c r="G113" s="139"/>
      <c r="H113" s="139"/>
      <c r="I113" s="139"/>
      <c r="J113" s="139"/>
      <c r="K113" s="139"/>
      <c r="L113" s="139"/>
      <c r="M113" s="139"/>
      <c r="N113" s="237">
        <f>BK113</f>
        <v>0</v>
      </c>
      <c r="O113" s="238"/>
      <c r="P113" s="238"/>
      <c r="Q113" s="238"/>
      <c r="R113" s="132"/>
      <c r="T113" s="133"/>
      <c r="U113" s="130"/>
      <c r="V113" s="130"/>
      <c r="W113" s="134">
        <f>SUM(W114:W151)</f>
        <v>12.479999999999999</v>
      </c>
      <c r="X113" s="130"/>
      <c r="Y113" s="134">
        <f>SUM(Y114:Y151)</f>
        <v>0</v>
      </c>
      <c r="Z113" s="130"/>
      <c r="AA113" s="135">
        <f>SUM(AA114:AA151)</f>
        <v>0</v>
      </c>
      <c r="AR113" s="136" t="s">
        <v>122</v>
      </c>
      <c r="AT113" s="137" t="s">
        <v>76</v>
      </c>
      <c r="AU113" s="137" t="s">
        <v>85</v>
      </c>
      <c r="AY113" s="136" t="s">
        <v>163</v>
      </c>
      <c r="BK113" s="138">
        <f>SUM(BK114:BK151)</f>
        <v>0</v>
      </c>
    </row>
    <row r="114" spans="2:65" s="1" customFormat="1" ht="38.25" customHeight="1">
      <c r="B114" s="140"/>
      <c r="C114" s="141" t="s">
        <v>85</v>
      </c>
      <c r="D114" s="141" t="s">
        <v>164</v>
      </c>
      <c r="E114" s="142" t="s">
        <v>658</v>
      </c>
      <c r="F114" s="225" t="s">
        <v>770</v>
      </c>
      <c r="G114" s="225"/>
      <c r="H114" s="225"/>
      <c r="I114" s="225"/>
      <c r="J114" s="143" t="s">
        <v>203</v>
      </c>
      <c r="K114" s="144">
        <v>3</v>
      </c>
      <c r="L114" s="226"/>
      <c r="M114" s="226"/>
      <c r="N114" s="226">
        <f>ROUND(L114*K114,2)</f>
        <v>0</v>
      </c>
      <c r="O114" s="226"/>
      <c r="P114" s="226"/>
      <c r="Q114" s="226"/>
      <c r="R114" s="145"/>
      <c r="T114" s="146" t="s">
        <v>5</v>
      </c>
      <c r="U114" s="43" t="s">
        <v>42</v>
      </c>
      <c r="V114" s="147">
        <v>0.41599999999999998</v>
      </c>
      <c r="W114" s="147">
        <f>V114*K114</f>
        <v>1.248</v>
      </c>
      <c r="X114" s="147">
        <v>0</v>
      </c>
      <c r="Y114" s="147">
        <f>X114*K114</f>
        <v>0</v>
      </c>
      <c r="Z114" s="147">
        <v>0</v>
      </c>
      <c r="AA114" s="148">
        <f>Z114*K114</f>
        <v>0</v>
      </c>
      <c r="AR114" s="21" t="s">
        <v>253</v>
      </c>
      <c r="AT114" s="21" t="s">
        <v>164</v>
      </c>
      <c r="AU114" s="21" t="s">
        <v>122</v>
      </c>
      <c r="AY114" s="21" t="s">
        <v>163</v>
      </c>
      <c r="BE114" s="149">
        <f>IF(U114="základní",N114,0)</f>
        <v>0</v>
      </c>
      <c r="BF114" s="149">
        <f>IF(U114="snížená",N114,0)</f>
        <v>0</v>
      </c>
      <c r="BG114" s="149">
        <f>IF(U114="zákl. přenesená",N114,0)</f>
        <v>0</v>
      </c>
      <c r="BH114" s="149">
        <f>IF(U114="sníž. přenesená",N114,0)</f>
        <v>0</v>
      </c>
      <c r="BI114" s="149">
        <f>IF(U114="nulová",N114,0)</f>
        <v>0</v>
      </c>
      <c r="BJ114" s="21" t="s">
        <v>85</v>
      </c>
      <c r="BK114" s="149">
        <f>ROUND(L114*K114,2)</f>
        <v>0</v>
      </c>
      <c r="BL114" s="21" t="s">
        <v>253</v>
      </c>
      <c r="BM114" s="21" t="s">
        <v>659</v>
      </c>
    </row>
    <row r="115" spans="2:65" s="10" customFormat="1" ht="16.5" customHeight="1">
      <c r="B115" s="150"/>
      <c r="C115" s="151"/>
      <c r="D115" s="151"/>
      <c r="E115" s="152" t="s">
        <v>5</v>
      </c>
      <c r="F115" s="227" t="s">
        <v>660</v>
      </c>
      <c r="G115" s="228"/>
      <c r="H115" s="228"/>
      <c r="I115" s="228"/>
      <c r="J115" s="151"/>
      <c r="K115" s="152" t="s">
        <v>5</v>
      </c>
      <c r="L115" s="151"/>
      <c r="M115" s="151"/>
      <c r="N115" s="151"/>
      <c r="O115" s="151"/>
      <c r="P115" s="151"/>
      <c r="Q115" s="151"/>
      <c r="R115" s="153"/>
      <c r="T115" s="154"/>
      <c r="U115" s="151"/>
      <c r="V115" s="151"/>
      <c r="W115" s="151"/>
      <c r="X115" s="151"/>
      <c r="Y115" s="151"/>
      <c r="Z115" s="151"/>
      <c r="AA115" s="155"/>
      <c r="AT115" s="156" t="s">
        <v>171</v>
      </c>
      <c r="AU115" s="156" t="s">
        <v>122</v>
      </c>
      <c r="AV115" s="10" t="s">
        <v>85</v>
      </c>
      <c r="AW115" s="10" t="s">
        <v>33</v>
      </c>
      <c r="AX115" s="10" t="s">
        <v>77</v>
      </c>
      <c r="AY115" s="156" t="s">
        <v>163</v>
      </c>
    </row>
    <row r="116" spans="2:65" s="11" customFormat="1" ht="16.5" customHeight="1">
      <c r="B116" s="157"/>
      <c r="C116" s="158"/>
      <c r="D116" s="158"/>
      <c r="E116" s="159" t="s">
        <v>5</v>
      </c>
      <c r="F116" s="229" t="s">
        <v>183</v>
      </c>
      <c r="G116" s="230"/>
      <c r="H116" s="230"/>
      <c r="I116" s="230"/>
      <c r="J116" s="158"/>
      <c r="K116" s="160">
        <v>3</v>
      </c>
      <c r="L116" s="158"/>
      <c r="M116" s="158"/>
      <c r="N116" s="158"/>
      <c r="O116" s="158"/>
      <c r="P116" s="158"/>
      <c r="Q116" s="158"/>
      <c r="R116" s="161"/>
      <c r="T116" s="162"/>
      <c r="U116" s="158"/>
      <c r="V116" s="158"/>
      <c r="W116" s="158"/>
      <c r="X116" s="158"/>
      <c r="Y116" s="158"/>
      <c r="Z116" s="158"/>
      <c r="AA116" s="163"/>
      <c r="AT116" s="164" t="s">
        <v>171</v>
      </c>
      <c r="AU116" s="164" t="s">
        <v>122</v>
      </c>
      <c r="AV116" s="11" t="s">
        <v>122</v>
      </c>
      <c r="AW116" s="11" t="s">
        <v>33</v>
      </c>
      <c r="AX116" s="11" t="s">
        <v>77</v>
      </c>
      <c r="AY116" s="164" t="s">
        <v>163</v>
      </c>
    </row>
    <row r="117" spans="2:65" s="12" customFormat="1" ht="16.5" customHeight="1">
      <c r="B117" s="165"/>
      <c r="C117" s="166"/>
      <c r="D117" s="166"/>
      <c r="E117" s="167" t="s">
        <v>5</v>
      </c>
      <c r="F117" s="231" t="s">
        <v>177</v>
      </c>
      <c r="G117" s="232"/>
      <c r="H117" s="232"/>
      <c r="I117" s="232"/>
      <c r="J117" s="166"/>
      <c r="K117" s="168">
        <v>3</v>
      </c>
      <c r="L117" s="166"/>
      <c r="M117" s="166"/>
      <c r="N117" s="166"/>
      <c r="O117" s="166"/>
      <c r="P117" s="166"/>
      <c r="Q117" s="166"/>
      <c r="R117" s="169"/>
      <c r="T117" s="170"/>
      <c r="U117" s="166"/>
      <c r="V117" s="166"/>
      <c r="W117" s="166"/>
      <c r="X117" s="166"/>
      <c r="Y117" s="166"/>
      <c r="Z117" s="166"/>
      <c r="AA117" s="171"/>
      <c r="AT117" s="172" t="s">
        <v>171</v>
      </c>
      <c r="AU117" s="172" t="s">
        <v>122</v>
      </c>
      <c r="AV117" s="12" t="s">
        <v>168</v>
      </c>
      <c r="AW117" s="12" t="s">
        <v>33</v>
      </c>
      <c r="AX117" s="12" t="s">
        <v>85</v>
      </c>
      <c r="AY117" s="172" t="s">
        <v>163</v>
      </c>
    </row>
    <row r="118" spans="2:65" s="1" customFormat="1" ht="25.5" customHeight="1">
      <c r="B118" s="140"/>
      <c r="C118" s="141" t="s">
        <v>183</v>
      </c>
      <c r="D118" s="141" t="s">
        <v>164</v>
      </c>
      <c r="E118" s="142" t="s">
        <v>661</v>
      </c>
      <c r="F118" s="225" t="s">
        <v>771</v>
      </c>
      <c r="G118" s="225"/>
      <c r="H118" s="225"/>
      <c r="I118" s="225"/>
      <c r="J118" s="143" t="s">
        <v>203</v>
      </c>
      <c r="K118" s="144">
        <v>6</v>
      </c>
      <c r="L118" s="226"/>
      <c r="M118" s="226"/>
      <c r="N118" s="226">
        <f>ROUND(L118*K118,2)</f>
        <v>0</v>
      </c>
      <c r="O118" s="226"/>
      <c r="P118" s="226"/>
      <c r="Q118" s="226"/>
      <c r="R118" s="145"/>
      <c r="T118" s="146" t="s">
        <v>5</v>
      </c>
      <c r="U118" s="43" t="s">
        <v>42</v>
      </c>
      <c r="V118" s="147">
        <v>0.41599999999999998</v>
      </c>
      <c r="W118" s="147">
        <f>V118*K118</f>
        <v>2.496</v>
      </c>
      <c r="X118" s="147">
        <v>0</v>
      </c>
      <c r="Y118" s="147">
        <f>X118*K118</f>
        <v>0</v>
      </c>
      <c r="Z118" s="147">
        <v>0</v>
      </c>
      <c r="AA118" s="148">
        <f>Z118*K118</f>
        <v>0</v>
      </c>
      <c r="AR118" s="21" t="s">
        <v>253</v>
      </c>
      <c r="AT118" s="21" t="s">
        <v>164</v>
      </c>
      <c r="AU118" s="21" t="s">
        <v>122</v>
      </c>
      <c r="AY118" s="21" t="s">
        <v>163</v>
      </c>
      <c r="BE118" s="149">
        <f>IF(U118="základní",N118,0)</f>
        <v>0</v>
      </c>
      <c r="BF118" s="149">
        <f>IF(U118="snížená",N118,0)</f>
        <v>0</v>
      </c>
      <c r="BG118" s="149">
        <f>IF(U118="zákl. přenesená",N118,0)</f>
        <v>0</v>
      </c>
      <c r="BH118" s="149">
        <f>IF(U118="sníž. přenesená",N118,0)</f>
        <v>0</v>
      </c>
      <c r="BI118" s="149">
        <f>IF(U118="nulová",N118,0)</f>
        <v>0</v>
      </c>
      <c r="BJ118" s="21" t="s">
        <v>85</v>
      </c>
      <c r="BK118" s="149">
        <f>ROUND(L118*K118,2)</f>
        <v>0</v>
      </c>
      <c r="BL118" s="21" t="s">
        <v>253</v>
      </c>
      <c r="BM118" s="21" t="s">
        <v>662</v>
      </c>
    </row>
    <row r="119" spans="2:65" s="10" customFormat="1" ht="16.5" customHeight="1">
      <c r="B119" s="150"/>
      <c r="C119" s="151"/>
      <c r="D119" s="151"/>
      <c r="E119" s="152" t="s">
        <v>5</v>
      </c>
      <c r="F119" s="227" t="s">
        <v>660</v>
      </c>
      <c r="G119" s="228"/>
      <c r="H119" s="228"/>
      <c r="I119" s="228"/>
      <c r="J119" s="151"/>
      <c r="K119" s="152" t="s">
        <v>5</v>
      </c>
      <c r="L119" s="151"/>
      <c r="M119" s="151"/>
      <c r="N119" s="151"/>
      <c r="O119" s="151"/>
      <c r="P119" s="151"/>
      <c r="Q119" s="151"/>
      <c r="R119" s="153"/>
      <c r="T119" s="154"/>
      <c r="U119" s="151"/>
      <c r="V119" s="151"/>
      <c r="W119" s="151"/>
      <c r="X119" s="151"/>
      <c r="Y119" s="151"/>
      <c r="Z119" s="151"/>
      <c r="AA119" s="155"/>
      <c r="AT119" s="156" t="s">
        <v>171</v>
      </c>
      <c r="AU119" s="156" t="s">
        <v>122</v>
      </c>
      <c r="AV119" s="10" t="s">
        <v>85</v>
      </c>
      <c r="AW119" s="10" t="s">
        <v>33</v>
      </c>
      <c r="AX119" s="10" t="s">
        <v>77</v>
      </c>
      <c r="AY119" s="156" t="s">
        <v>163</v>
      </c>
    </row>
    <row r="120" spans="2:65" s="11" customFormat="1" ht="16.5" customHeight="1">
      <c r="B120" s="157"/>
      <c r="C120" s="158"/>
      <c r="D120" s="158"/>
      <c r="E120" s="159" t="s">
        <v>5</v>
      </c>
      <c r="F120" s="229" t="s">
        <v>200</v>
      </c>
      <c r="G120" s="230"/>
      <c r="H120" s="230"/>
      <c r="I120" s="230"/>
      <c r="J120" s="158"/>
      <c r="K120" s="160">
        <v>6</v>
      </c>
      <c r="L120" s="158"/>
      <c r="M120" s="158"/>
      <c r="N120" s="158"/>
      <c r="O120" s="158"/>
      <c r="P120" s="158"/>
      <c r="Q120" s="158"/>
      <c r="R120" s="161"/>
      <c r="T120" s="162"/>
      <c r="U120" s="158"/>
      <c r="V120" s="158"/>
      <c r="W120" s="158"/>
      <c r="X120" s="158"/>
      <c r="Y120" s="158"/>
      <c r="Z120" s="158"/>
      <c r="AA120" s="163"/>
      <c r="AT120" s="164" t="s">
        <v>171</v>
      </c>
      <c r="AU120" s="164" t="s">
        <v>122</v>
      </c>
      <c r="AV120" s="11" t="s">
        <v>122</v>
      </c>
      <c r="AW120" s="11" t="s">
        <v>33</v>
      </c>
      <c r="AX120" s="11" t="s">
        <v>77</v>
      </c>
      <c r="AY120" s="164" t="s">
        <v>163</v>
      </c>
    </row>
    <row r="121" spans="2:65" s="12" customFormat="1" ht="16.5" customHeight="1">
      <c r="B121" s="165"/>
      <c r="C121" s="166"/>
      <c r="D121" s="166"/>
      <c r="E121" s="167" t="s">
        <v>5</v>
      </c>
      <c r="F121" s="231" t="s">
        <v>177</v>
      </c>
      <c r="G121" s="232"/>
      <c r="H121" s="232"/>
      <c r="I121" s="232"/>
      <c r="J121" s="166"/>
      <c r="K121" s="168">
        <v>6</v>
      </c>
      <c r="L121" s="166"/>
      <c r="M121" s="166"/>
      <c r="N121" s="166"/>
      <c r="O121" s="166"/>
      <c r="P121" s="166"/>
      <c r="Q121" s="166"/>
      <c r="R121" s="169"/>
      <c r="T121" s="170"/>
      <c r="U121" s="166"/>
      <c r="V121" s="166"/>
      <c r="W121" s="166"/>
      <c r="X121" s="166"/>
      <c r="Y121" s="166"/>
      <c r="Z121" s="166"/>
      <c r="AA121" s="171"/>
      <c r="AT121" s="172" t="s">
        <v>171</v>
      </c>
      <c r="AU121" s="172" t="s">
        <v>122</v>
      </c>
      <c r="AV121" s="12" t="s">
        <v>168</v>
      </c>
      <c r="AW121" s="12" t="s">
        <v>33</v>
      </c>
      <c r="AX121" s="12" t="s">
        <v>85</v>
      </c>
      <c r="AY121" s="172" t="s">
        <v>163</v>
      </c>
    </row>
    <row r="122" spans="2:65" s="1" customFormat="1" ht="40.5" customHeight="1">
      <c r="B122" s="140"/>
      <c r="C122" s="141" t="s">
        <v>168</v>
      </c>
      <c r="D122" s="141" t="s">
        <v>164</v>
      </c>
      <c r="E122" s="142" t="s">
        <v>663</v>
      </c>
      <c r="F122" s="225" t="s">
        <v>772</v>
      </c>
      <c r="G122" s="225"/>
      <c r="H122" s="225"/>
      <c r="I122" s="225"/>
      <c r="J122" s="143" t="s">
        <v>203</v>
      </c>
      <c r="K122" s="144">
        <v>4</v>
      </c>
      <c r="L122" s="226"/>
      <c r="M122" s="226"/>
      <c r="N122" s="226">
        <f>ROUND(L122*K122,2)</f>
        <v>0</v>
      </c>
      <c r="O122" s="226"/>
      <c r="P122" s="226"/>
      <c r="Q122" s="226"/>
      <c r="R122" s="145"/>
      <c r="T122" s="146" t="s">
        <v>5</v>
      </c>
      <c r="U122" s="43" t="s">
        <v>42</v>
      </c>
      <c r="V122" s="147">
        <v>0.41599999999999998</v>
      </c>
      <c r="W122" s="147">
        <f>V122*K122</f>
        <v>1.6639999999999999</v>
      </c>
      <c r="X122" s="147">
        <v>0</v>
      </c>
      <c r="Y122" s="147">
        <f>X122*K122</f>
        <v>0</v>
      </c>
      <c r="Z122" s="147">
        <v>0</v>
      </c>
      <c r="AA122" s="148">
        <f>Z122*K122</f>
        <v>0</v>
      </c>
      <c r="AR122" s="21" t="s">
        <v>253</v>
      </c>
      <c r="AT122" s="21" t="s">
        <v>164</v>
      </c>
      <c r="AU122" s="21" t="s">
        <v>122</v>
      </c>
      <c r="AY122" s="21" t="s">
        <v>163</v>
      </c>
      <c r="BE122" s="149">
        <f>IF(U122="základní",N122,0)</f>
        <v>0</v>
      </c>
      <c r="BF122" s="149">
        <f>IF(U122="snížená",N122,0)</f>
        <v>0</v>
      </c>
      <c r="BG122" s="149">
        <f>IF(U122="zákl. přenesená",N122,0)</f>
        <v>0</v>
      </c>
      <c r="BH122" s="149">
        <f>IF(U122="sníž. přenesená",N122,0)</f>
        <v>0</v>
      </c>
      <c r="BI122" s="149">
        <f>IF(U122="nulová",N122,0)</f>
        <v>0</v>
      </c>
      <c r="BJ122" s="21" t="s">
        <v>85</v>
      </c>
      <c r="BK122" s="149">
        <f>ROUND(L122*K122,2)</f>
        <v>0</v>
      </c>
      <c r="BL122" s="21" t="s">
        <v>253</v>
      </c>
      <c r="BM122" s="21" t="s">
        <v>664</v>
      </c>
    </row>
    <row r="123" spans="2:65" s="11" customFormat="1" ht="16.5" customHeight="1">
      <c r="B123" s="157"/>
      <c r="C123" s="158"/>
      <c r="D123" s="158"/>
      <c r="E123" s="159" t="s">
        <v>5</v>
      </c>
      <c r="F123" s="247" t="s">
        <v>168</v>
      </c>
      <c r="G123" s="248"/>
      <c r="H123" s="248"/>
      <c r="I123" s="248"/>
      <c r="J123" s="158"/>
      <c r="K123" s="160">
        <v>4</v>
      </c>
      <c r="L123" s="158"/>
      <c r="M123" s="158"/>
      <c r="N123" s="158"/>
      <c r="O123" s="158"/>
      <c r="P123" s="158"/>
      <c r="Q123" s="158"/>
      <c r="R123" s="161"/>
      <c r="T123" s="162"/>
      <c r="U123" s="158"/>
      <c r="V123" s="158"/>
      <c r="W123" s="158"/>
      <c r="X123" s="158"/>
      <c r="Y123" s="158"/>
      <c r="Z123" s="158"/>
      <c r="AA123" s="163"/>
      <c r="AT123" s="164" t="s">
        <v>171</v>
      </c>
      <c r="AU123" s="164" t="s">
        <v>122</v>
      </c>
      <c r="AV123" s="11" t="s">
        <v>122</v>
      </c>
      <c r="AW123" s="11" t="s">
        <v>33</v>
      </c>
      <c r="AX123" s="11" t="s">
        <v>77</v>
      </c>
      <c r="AY123" s="164" t="s">
        <v>163</v>
      </c>
    </row>
    <row r="124" spans="2:65" s="12" customFormat="1" ht="16.5" customHeight="1">
      <c r="B124" s="165"/>
      <c r="C124" s="166"/>
      <c r="D124" s="166"/>
      <c r="E124" s="167" t="s">
        <v>5</v>
      </c>
      <c r="F124" s="231" t="s">
        <v>177</v>
      </c>
      <c r="G124" s="232"/>
      <c r="H124" s="232"/>
      <c r="I124" s="232"/>
      <c r="J124" s="166"/>
      <c r="K124" s="168">
        <v>4</v>
      </c>
      <c r="L124" s="166"/>
      <c r="M124" s="166"/>
      <c r="N124" s="166"/>
      <c r="O124" s="166"/>
      <c r="P124" s="166"/>
      <c r="Q124" s="166"/>
      <c r="R124" s="169"/>
      <c r="T124" s="170"/>
      <c r="U124" s="166"/>
      <c r="V124" s="166"/>
      <c r="W124" s="166"/>
      <c r="X124" s="166"/>
      <c r="Y124" s="166"/>
      <c r="Z124" s="166"/>
      <c r="AA124" s="171"/>
      <c r="AT124" s="172" t="s">
        <v>171</v>
      </c>
      <c r="AU124" s="172" t="s">
        <v>122</v>
      </c>
      <c r="AV124" s="12" t="s">
        <v>168</v>
      </c>
      <c r="AW124" s="12" t="s">
        <v>33</v>
      </c>
      <c r="AX124" s="12" t="s">
        <v>85</v>
      </c>
      <c r="AY124" s="172" t="s">
        <v>163</v>
      </c>
    </row>
    <row r="125" spans="2:65" s="1" customFormat="1" ht="41.25" customHeight="1">
      <c r="B125" s="140"/>
      <c r="C125" s="141" t="s">
        <v>194</v>
      </c>
      <c r="D125" s="141" t="s">
        <v>164</v>
      </c>
      <c r="E125" s="142" t="s">
        <v>665</v>
      </c>
      <c r="F125" s="225" t="s">
        <v>773</v>
      </c>
      <c r="G125" s="225"/>
      <c r="H125" s="225"/>
      <c r="I125" s="225"/>
      <c r="J125" s="143" t="s">
        <v>203</v>
      </c>
      <c r="K125" s="144">
        <v>2</v>
      </c>
      <c r="L125" s="226"/>
      <c r="M125" s="226"/>
      <c r="N125" s="226">
        <f>ROUND(L125*K125,2)</f>
        <v>0</v>
      </c>
      <c r="O125" s="226"/>
      <c r="P125" s="226"/>
      <c r="Q125" s="226"/>
      <c r="R125" s="145"/>
      <c r="T125" s="146" t="s">
        <v>5</v>
      </c>
      <c r="U125" s="43" t="s">
        <v>42</v>
      </c>
      <c r="V125" s="147">
        <v>0.41599999999999998</v>
      </c>
      <c r="W125" s="147">
        <f>V125*K125</f>
        <v>0.83199999999999996</v>
      </c>
      <c r="X125" s="147">
        <v>0</v>
      </c>
      <c r="Y125" s="147">
        <f>X125*K125</f>
        <v>0</v>
      </c>
      <c r="Z125" s="147">
        <v>0</v>
      </c>
      <c r="AA125" s="148">
        <f>Z125*K125</f>
        <v>0</v>
      </c>
      <c r="AR125" s="21" t="s">
        <v>253</v>
      </c>
      <c r="AT125" s="21" t="s">
        <v>164</v>
      </c>
      <c r="AU125" s="21" t="s">
        <v>122</v>
      </c>
      <c r="AY125" s="21" t="s">
        <v>163</v>
      </c>
      <c r="BE125" s="149">
        <f>IF(U125="základní",N125,0)</f>
        <v>0</v>
      </c>
      <c r="BF125" s="149">
        <f>IF(U125="snížená",N125,0)</f>
        <v>0</v>
      </c>
      <c r="BG125" s="149">
        <f>IF(U125="zákl. přenesená",N125,0)</f>
        <v>0</v>
      </c>
      <c r="BH125" s="149">
        <f>IF(U125="sníž. přenesená",N125,0)</f>
        <v>0</v>
      </c>
      <c r="BI125" s="149">
        <f>IF(U125="nulová",N125,0)</f>
        <v>0</v>
      </c>
      <c r="BJ125" s="21" t="s">
        <v>85</v>
      </c>
      <c r="BK125" s="149">
        <f>ROUND(L125*K125,2)</f>
        <v>0</v>
      </c>
      <c r="BL125" s="21" t="s">
        <v>253</v>
      </c>
      <c r="BM125" s="21" t="s">
        <v>666</v>
      </c>
    </row>
    <row r="126" spans="2:65" s="11" customFormat="1" ht="16.5" customHeight="1">
      <c r="B126" s="157"/>
      <c r="C126" s="158"/>
      <c r="D126" s="158"/>
      <c r="E126" s="159" t="s">
        <v>5</v>
      </c>
      <c r="F126" s="247" t="s">
        <v>122</v>
      </c>
      <c r="G126" s="248"/>
      <c r="H126" s="248"/>
      <c r="I126" s="248"/>
      <c r="J126" s="158"/>
      <c r="K126" s="160">
        <v>2</v>
      </c>
      <c r="L126" s="158"/>
      <c r="M126" s="158"/>
      <c r="N126" s="158"/>
      <c r="O126" s="158"/>
      <c r="P126" s="158"/>
      <c r="Q126" s="158"/>
      <c r="R126" s="161"/>
      <c r="T126" s="162"/>
      <c r="U126" s="158"/>
      <c r="V126" s="158"/>
      <c r="W126" s="158"/>
      <c r="X126" s="158"/>
      <c r="Y126" s="158"/>
      <c r="Z126" s="158"/>
      <c r="AA126" s="163"/>
      <c r="AT126" s="164" t="s">
        <v>171</v>
      </c>
      <c r="AU126" s="164" t="s">
        <v>122</v>
      </c>
      <c r="AV126" s="11" t="s">
        <v>122</v>
      </c>
      <c r="AW126" s="11" t="s">
        <v>33</v>
      </c>
      <c r="AX126" s="11" t="s">
        <v>77</v>
      </c>
      <c r="AY126" s="164" t="s">
        <v>163</v>
      </c>
    </row>
    <row r="127" spans="2:65" s="12" customFormat="1" ht="16.5" customHeight="1">
      <c r="B127" s="165"/>
      <c r="C127" s="166"/>
      <c r="D127" s="166"/>
      <c r="E127" s="167" t="s">
        <v>5</v>
      </c>
      <c r="F127" s="231" t="s">
        <v>177</v>
      </c>
      <c r="G127" s="232"/>
      <c r="H127" s="232"/>
      <c r="I127" s="232"/>
      <c r="J127" s="166"/>
      <c r="K127" s="168">
        <v>2</v>
      </c>
      <c r="L127" s="166"/>
      <c r="M127" s="166"/>
      <c r="N127" s="166"/>
      <c r="O127" s="166"/>
      <c r="P127" s="166"/>
      <c r="Q127" s="166"/>
      <c r="R127" s="169"/>
      <c r="T127" s="170"/>
      <c r="U127" s="166"/>
      <c r="V127" s="166"/>
      <c r="W127" s="166"/>
      <c r="X127" s="166"/>
      <c r="Y127" s="166"/>
      <c r="Z127" s="166"/>
      <c r="AA127" s="171"/>
      <c r="AT127" s="172" t="s">
        <v>171</v>
      </c>
      <c r="AU127" s="172" t="s">
        <v>122</v>
      </c>
      <c r="AV127" s="12" t="s">
        <v>168</v>
      </c>
      <c r="AW127" s="12" t="s">
        <v>33</v>
      </c>
      <c r="AX127" s="12" t="s">
        <v>85</v>
      </c>
      <c r="AY127" s="172" t="s">
        <v>163</v>
      </c>
    </row>
    <row r="128" spans="2:65" s="1" customFormat="1" ht="25.5" customHeight="1">
      <c r="B128" s="140"/>
      <c r="C128" s="141" t="s">
        <v>200</v>
      </c>
      <c r="D128" s="141" t="s">
        <v>164</v>
      </c>
      <c r="E128" s="142" t="s">
        <v>667</v>
      </c>
      <c r="F128" s="225" t="s">
        <v>774</v>
      </c>
      <c r="G128" s="225"/>
      <c r="H128" s="225"/>
      <c r="I128" s="225"/>
      <c r="J128" s="143" t="s">
        <v>203</v>
      </c>
      <c r="K128" s="144">
        <v>2</v>
      </c>
      <c r="L128" s="226"/>
      <c r="M128" s="226"/>
      <c r="N128" s="226">
        <f>ROUND(L128*K128,2)</f>
        <v>0</v>
      </c>
      <c r="O128" s="226"/>
      <c r="P128" s="226"/>
      <c r="Q128" s="226"/>
      <c r="R128" s="145"/>
      <c r="T128" s="146" t="s">
        <v>5</v>
      </c>
      <c r="U128" s="43" t="s">
        <v>42</v>
      </c>
      <c r="V128" s="147">
        <v>0.41599999999999998</v>
      </c>
      <c r="W128" s="147">
        <f>V128*K128</f>
        <v>0.83199999999999996</v>
      </c>
      <c r="X128" s="147">
        <v>0</v>
      </c>
      <c r="Y128" s="147">
        <f>X128*K128</f>
        <v>0</v>
      </c>
      <c r="Z128" s="147">
        <v>0</v>
      </c>
      <c r="AA128" s="148">
        <f>Z128*K128</f>
        <v>0</v>
      </c>
      <c r="AR128" s="21" t="s">
        <v>253</v>
      </c>
      <c r="AT128" s="21" t="s">
        <v>164</v>
      </c>
      <c r="AU128" s="21" t="s">
        <v>122</v>
      </c>
      <c r="AY128" s="21" t="s">
        <v>163</v>
      </c>
      <c r="BE128" s="149">
        <f>IF(U128="základní",N128,0)</f>
        <v>0</v>
      </c>
      <c r="BF128" s="149">
        <f>IF(U128="snížená",N128,0)</f>
        <v>0</v>
      </c>
      <c r="BG128" s="149">
        <f>IF(U128="zákl. přenesená",N128,0)</f>
        <v>0</v>
      </c>
      <c r="BH128" s="149">
        <f>IF(U128="sníž. přenesená",N128,0)</f>
        <v>0</v>
      </c>
      <c r="BI128" s="149">
        <f>IF(U128="nulová",N128,0)</f>
        <v>0</v>
      </c>
      <c r="BJ128" s="21" t="s">
        <v>85</v>
      </c>
      <c r="BK128" s="149">
        <f>ROUND(L128*K128,2)</f>
        <v>0</v>
      </c>
      <c r="BL128" s="21" t="s">
        <v>253</v>
      </c>
      <c r="BM128" s="21" t="s">
        <v>668</v>
      </c>
    </row>
    <row r="129" spans="2:65" s="10" customFormat="1" ht="16.5" customHeight="1">
      <c r="B129" s="150"/>
      <c r="C129" s="151"/>
      <c r="D129" s="151"/>
      <c r="E129" s="152" t="s">
        <v>5</v>
      </c>
      <c r="F129" s="227" t="s">
        <v>660</v>
      </c>
      <c r="G129" s="228"/>
      <c r="H129" s="228"/>
      <c r="I129" s="228"/>
      <c r="J129" s="151"/>
      <c r="K129" s="152" t="s">
        <v>5</v>
      </c>
      <c r="L129" s="151"/>
      <c r="M129" s="151"/>
      <c r="N129" s="151"/>
      <c r="O129" s="151"/>
      <c r="P129" s="151"/>
      <c r="Q129" s="151"/>
      <c r="R129" s="153"/>
      <c r="T129" s="154"/>
      <c r="U129" s="151"/>
      <c r="V129" s="151"/>
      <c r="W129" s="151"/>
      <c r="X129" s="151"/>
      <c r="Y129" s="151"/>
      <c r="Z129" s="151"/>
      <c r="AA129" s="155"/>
      <c r="AT129" s="156" t="s">
        <v>171</v>
      </c>
      <c r="AU129" s="156" t="s">
        <v>122</v>
      </c>
      <c r="AV129" s="10" t="s">
        <v>85</v>
      </c>
      <c r="AW129" s="10" t="s">
        <v>33</v>
      </c>
      <c r="AX129" s="10" t="s">
        <v>77</v>
      </c>
      <c r="AY129" s="156" t="s">
        <v>163</v>
      </c>
    </row>
    <row r="130" spans="2:65" s="11" customFormat="1" ht="16.5" customHeight="1">
      <c r="B130" s="157"/>
      <c r="C130" s="158"/>
      <c r="D130" s="158"/>
      <c r="E130" s="159" t="s">
        <v>5</v>
      </c>
      <c r="F130" s="229" t="s">
        <v>122</v>
      </c>
      <c r="G130" s="230"/>
      <c r="H130" s="230"/>
      <c r="I130" s="230"/>
      <c r="J130" s="158"/>
      <c r="K130" s="160">
        <v>2</v>
      </c>
      <c r="L130" s="158"/>
      <c r="M130" s="158"/>
      <c r="N130" s="158"/>
      <c r="O130" s="158"/>
      <c r="P130" s="158"/>
      <c r="Q130" s="158"/>
      <c r="R130" s="161"/>
      <c r="T130" s="162"/>
      <c r="U130" s="158"/>
      <c r="V130" s="158"/>
      <c r="W130" s="158"/>
      <c r="X130" s="158"/>
      <c r="Y130" s="158"/>
      <c r="Z130" s="158"/>
      <c r="AA130" s="163"/>
      <c r="AT130" s="164" t="s">
        <v>171</v>
      </c>
      <c r="AU130" s="164" t="s">
        <v>122</v>
      </c>
      <c r="AV130" s="11" t="s">
        <v>122</v>
      </c>
      <c r="AW130" s="11" t="s">
        <v>33</v>
      </c>
      <c r="AX130" s="11" t="s">
        <v>77</v>
      </c>
      <c r="AY130" s="164" t="s">
        <v>163</v>
      </c>
    </row>
    <row r="131" spans="2:65" s="12" customFormat="1" ht="16.5" customHeight="1">
      <c r="B131" s="165"/>
      <c r="C131" s="166"/>
      <c r="D131" s="166"/>
      <c r="E131" s="167" t="s">
        <v>5</v>
      </c>
      <c r="F131" s="231" t="s">
        <v>177</v>
      </c>
      <c r="G131" s="232"/>
      <c r="H131" s="232"/>
      <c r="I131" s="232"/>
      <c r="J131" s="166"/>
      <c r="K131" s="168">
        <v>2</v>
      </c>
      <c r="L131" s="166"/>
      <c r="M131" s="166"/>
      <c r="N131" s="166"/>
      <c r="O131" s="166"/>
      <c r="P131" s="166"/>
      <c r="Q131" s="166"/>
      <c r="R131" s="169"/>
      <c r="T131" s="170"/>
      <c r="U131" s="166"/>
      <c r="V131" s="166"/>
      <c r="W131" s="166"/>
      <c r="X131" s="166"/>
      <c r="Y131" s="166"/>
      <c r="Z131" s="166"/>
      <c r="AA131" s="171"/>
      <c r="AT131" s="172" t="s">
        <v>171</v>
      </c>
      <c r="AU131" s="172" t="s">
        <v>122</v>
      </c>
      <c r="AV131" s="12" t="s">
        <v>168</v>
      </c>
      <c r="AW131" s="12" t="s">
        <v>33</v>
      </c>
      <c r="AX131" s="12" t="s">
        <v>85</v>
      </c>
      <c r="AY131" s="172" t="s">
        <v>163</v>
      </c>
    </row>
    <row r="132" spans="2:65" s="1" customFormat="1" ht="25.5" customHeight="1">
      <c r="B132" s="140"/>
      <c r="C132" s="141" t="s">
        <v>207</v>
      </c>
      <c r="D132" s="141" t="s">
        <v>164</v>
      </c>
      <c r="E132" s="142" t="s">
        <v>669</v>
      </c>
      <c r="F132" s="225" t="s">
        <v>775</v>
      </c>
      <c r="G132" s="225"/>
      <c r="H132" s="225"/>
      <c r="I132" s="225"/>
      <c r="J132" s="143" t="s">
        <v>203</v>
      </c>
      <c r="K132" s="144">
        <v>2</v>
      </c>
      <c r="L132" s="226"/>
      <c r="M132" s="226"/>
      <c r="N132" s="226">
        <f>ROUND(L132*K132,2)</f>
        <v>0</v>
      </c>
      <c r="O132" s="226"/>
      <c r="P132" s="226"/>
      <c r="Q132" s="226"/>
      <c r="R132" s="145"/>
      <c r="T132" s="146" t="s">
        <v>5</v>
      </c>
      <c r="U132" s="43" t="s">
        <v>42</v>
      </c>
      <c r="V132" s="147">
        <v>0.41599999999999998</v>
      </c>
      <c r="W132" s="147">
        <f>V132*K132</f>
        <v>0.83199999999999996</v>
      </c>
      <c r="X132" s="147">
        <v>0</v>
      </c>
      <c r="Y132" s="147">
        <f>X132*K132</f>
        <v>0</v>
      </c>
      <c r="Z132" s="147">
        <v>0</v>
      </c>
      <c r="AA132" s="148">
        <f>Z132*K132</f>
        <v>0</v>
      </c>
      <c r="AR132" s="21" t="s">
        <v>253</v>
      </c>
      <c r="AT132" s="21" t="s">
        <v>164</v>
      </c>
      <c r="AU132" s="21" t="s">
        <v>122</v>
      </c>
      <c r="AY132" s="21" t="s">
        <v>163</v>
      </c>
      <c r="BE132" s="149">
        <f>IF(U132="základní",N132,0)</f>
        <v>0</v>
      </c>
      <c r="BF132" s="149">
        <f>IF(U132="snížená",N132,0)</f>
        <v>0</v>
      </c>
      <c r="BG132" s="149">
        <f>IF(U132="zákl. přenesená",N132,0)</f>
        <v>0</v>
      </c>
      <c r="BH132" s="149">
        <f>IF(U132="sníž. přenesená",N132,0)</f>
        <v>0</v>
      </c>
      <c r="BI132" s="149">
        <f>IF(U132="nulová",N132,0)</f>
        <v>0</v>
      </c>
      <c r="BJ132" s="21" t="s">
        <v>85</v>
      </c>
      <c r="BK132" s="149">
        <f>ROUND(L132*K132,2)</f>
        <v>0</v>
      </c>
      <c r="BL132" s="21" t="s">
        <v>253</v>
      </c>
      <c r="BM132" s="21" t="s">
        <v>670</v>
      </c>
    </row>
    <row r="133" spans="2:65" s="11" customFormat="1" ht="16.5" customHeight="1">
      <c r="B133" s="157"/>
      <c r="C133" s="158"/>
      <c r="D133" s="158"/>
      <c r="E133" s="159" t="s">
        <v>5</v>
      </c>
      <c r="F133" s="247" t="s">
        <v>122</v>
      </c>
      <c r="G133" s="248"/>
      <c r="H133" s="248"/>
      <c r="I133" s="248"/>
      <c r="J133" s="158"/>
      <c r="K133" s="160">
        <v>2</v>
      </c>
      <c r="L133" s="158"/>
      <c r="M133" s="158"/>
      <c r="N133" s="158"/>
      <c r="O133" s="158"/>
      <c r="P133" s="158"/>
      <c r="Q133" s="158"/>
      <c r="R133" s="161"/>
      <c r="T133" s="162"/>
      <c r="U133" s="158"/>
      <c r="V133" s="158"/>
      <c r="W133" s="158"/>
      <c r="X133" s="158"/>
      <c r="Y133" s="158"/>
      <c r="Z133" s="158"/>
      <c r="AA133" s="163"/>
      <c r="AT133" s="164" t="s">
        <v>171</v>
      </c>
      <c r="AU133" s="164" t="s">
        <v>122</v>
      </c>
      <c r="AV133" s="11" t="s">
        <v>122</v>
      </c>
      <c r="AW133" s="11" t="s">
        <v>33</v>
      </c>
      <c r="AX133" s="11" t="s">
        <v>77</v>
      </c>
      <c r="AY133" s="164" t="s">
        <v>163</v>
      </c>
    </row>
    <row r="134" spans="2:65" s="12" customFormat="1" ht="16.5" customHeight="1">
      <c r="B134" s="165"/>
      <c r="C134" s="166"/>
      <c r="D134" s="166"/>
      <c r="E134" s="167" t="s">
        <v>5</v>
      </c>
      <c r="F134" s="231" t="s">
        <v>177</v>
      </c>
      <c r="G134" s="232"/>
      <c r="H134" s="232"/>
      <c r="I134" s="232"/>
      <c r="J134" s="166"/>
      <c r="K134" s="168">
        <v>2</v>
      </c>
      <c r="L134" s="166"/>
      <c r="M134" s="166"/>
      <c r="N134" s="166"/>
      <c r="O134" s="166"/>
      <c r="P134" s="166"/>
      <c r="Q134" s="166"/>
      <c r="R134" s="169"/>
      <c r="T134" s="170"/>
      <c r="U134" s="166"/>
      <c r="V134" s="166"/>
      <c r="W134" s="166"/>
      <c r="X134" s="166"/>
      <c r="Y134" s="166"/>
      <c r="Z134" s="166"/>
      <c r="AA134" s="171"/>
      <c r="AT134" s="172" t="s">
        <v>171</v>
      </c>
      <c r="AU134" s="172" t="s">
        <v>122</v>
      </c>
      <c r="AV134" s="12" t="s">
        <v>168</v>
      </c>
      <c r="AW134" s="12" t="s">
        <v>33</v>
      </c>
      <c r="AX134" s="12" t="s">
        <v>85</v>
      </c>
      <c r="AY134" s="172" t="s">
        <v>163</v>
      </c>
    </row>
    <row r="135" spans="2:65" s="1" customFormat="1" ht="25.5" customHeight="1">
      <c r="B135" s="140"/>
      <c r="C135" s="141" t="s">
        <v>181</v>
      </c>
      <c r="D135" s="141" t="s">
        <v>164</v>
      </c>
      <c r="E135" s="142" t="s">
        <v>671</v>
      </c>
      <c r="F135" s="225" t="s">
        <v>776</v>
      </c>
      <c r="G135" s="225"/>
      <c r="H135" s="225"/>
      <c r="I135" s="225"/>
      <c r="J135" s="143" t="s">
        <v>203</v>
      </c>
      <c r="K135" s="144">
        <v>3</v>
      </c>
      <c r="L135" s="226"/>
      <c r="M135" s="226"/>
      <c r="N135" s="226">
        <f>ROUND(L135*K135,2)</f>
        <v>0</v>
      </c>
      <c r="O135" s="226"/>
      <c r="P135" s="226"/>
      <c r="Q135" s="226"/>
      <c r="R135" s="145"/>
      <c r="T135" s="146" t="s">
        <v>5</v>
      </c>
      <c r="U135" s="43" t="s">
        <v>42</v>
      </c>
      <c r="V135" s="147">
        <v>0.41599999999999998</v>
      </c>
      <c r="W135" s="147">
        <f>V135*K135</f>
        <v>1.248</v>
      </c>
      <c r="X135" s="147">
        <v>0</v>
      </c>
      <c r="Y135" s="147">
        <f>X135*K135</f>
        <v>0</v>
      </c>
      <c r="Z135" s="147">
        <v>0</v>
      </c>
      <c r="AA135" s="148">
        <f>Z135*K135</f>
        <v>0</v>
      </c>
      <c r="AR135" s="21" t="s">
        <v>253</v>
      </c>
      <c r="AT135" s="21" t="s">
        <v>164</v>
      </c>
      <c r="AU135" s="21" t="s">
        <v>122</v>
      </c>
      <c r="AY135" s="21" t="s">
        <v>163</v>
      </c>
      <c r="BE135" s="149">
        <f>IF(U135="základní",N135,0)</f>
        <v>0</v>
      </c>
      <c r="BF135" s="149">
        <f>IF(U135="snížená",N135,0)</f>
        <v>0</v>
      </c>
      <c r="BG135" s="149">
        <f>IF(U135="zákl. přenesená",N135,0)</f>
        <v>0</v>
      </c>
      <c r="BH135" s="149">
        <f>IF(U135="sníž. přenesená",N135,0)</f>
        <v>0</v>
      </c>
      <c r="BI135" s="149">
        <f>IF(U135="nulová",N135,0)</f>
        <v>0</v>
      </c>
      <c r="BJ135" s="21" t="s">
        <v>85</v>
      </c>
      <c r="BK135" s="149">
        <f>ROUND(L135*K135,2)</f>
        <v>0</v>
      </c>
      <c r="BL135" s="21" t="s">
        <v>253</v>
      </c>
      <c r="BM135" s="21" t="s">
        <v>672</v>
      </c>
    </row>
    <row r="136" spans="2:65" s="10" customFormat="1" ht="16.5" customHeight="1">
      <c r="B136" s="150"/>
      <c r="C136" s="151"/>
      <c r="D136" s="151"/>
      <c r="E136" s="152" t="s">
        <v>5</v>
      </c>
      <c r="F136" s="227" t="s">
        <v>660</v>
      </c>
      <c r="G136" s="228"/>
      <c r="H136" s="228"/>
      <c r="I136" s="228"/>
      <c r="J136" s="151"/>
      <c r="K136" s="152" t="s">
        <v>5</v>
      </c>
      <c r="L136" s="151"/>
      <c r="M136" s="151"/>
      <c r="N136" s="151"/>
      <c r="O136" s="151"/>
      <c r="P136" s="151"/>
      <c r="Q136" s="151"/>
      <c r="R136" s="153"/>
      <c r="T136" s="154"/>
      <c r="U136" s="151"/>
      <c r="V136" s="151"/>
      <c r="W136" s="151"/>
      <c r="X136" s="151"/>
      <c r="Y136" s="151"/>
      <c r="Z136" s="151"/>
      <c r="AA136" s="155"/>
      <c r="AT136" s="156" t="s">
        <v>171</v>
      </c>
      <c r="AU136" s="156" t="s">
        <v>122</v>
      </c>
      <c r="AV136" s="10" t="s">
        <v>85</v>
      </c>
      <c r="AW136" s="10" t="s">
        <v>33</v>
      </c>
      <c r="AX136" s="10" t="s">
        <v>77</v>
      </c>
      <c r="AY136" s="156" t="s">
        <v>163</v>
      </c>
    </row>
    <row r="137" spans="2:65" s="11" customFormat="1" ht="16.5" customHeight="1">
      <c r="B137" s="157"/>
      <c r="C137" s="158"/>
      <c r="D137" s="158"/>
      <c r="E137" s="159" t="s">
        <v>5</v>
      </c>
      <c r="F137" s="229" t="s">
        <v>183</v>
      </c>
      <c r="G137" s="230"/>
      <c r="H137" s="230"/>
      <c r="I137" s="230"/>
      <c r="J137" s="158"/>
      <c r="K137" s="160">
        <v>3</v>
      </c>
      <c r="L137" s="158"/>
      <c r="M137" s="158"/>
      <c r="N137" s="158"/>
      <c r="O137" s="158"/>
      <c r="P137" s="158"/>
      <c r="Q137" s="158"/>
      <c r="R137" s="161"/>
      <c r="T137" s="162"/>
      <c r="U137" s="158"/>
      <c r="V137" s="158"/>
      <c r="W137" s="158"/>
      <c r="X137" s="158"/>
      <c r="Y137" s="158"/>
      <c r="Z137" s="158"/>
      <c r="AA137" s="163"/>
      <c r="AT137" s="164" t="s">
        <v>171</v>
      </c>
      <c r="AU137" s="164" t="s">
        <v>122</v>
      </c>
      <c r="AV137" s="11" t="s">
        <v>122</v>
      </c>
      <c r="AW137" s="11" t="s">
        <v>33</v>
      </c>
      <c r="AX137" s="11" t="s">
        <v>77</v>
      </c>
      <c r="AY137" s="164" t="s">
        <v>163</v>
      </c>
    </row>
    <row r="138" spans="2:65" s="12" customFormat="1" ht="16.5" customHeight="1">
      <c r="B138" s="165"/>
      <c r="C138" s="166"/>
      <c r="D138" s="166"/>
      <c r="E138" s="167" t="s">
        <v>5</v>
      </c>
      <c r="F138" s="231" t="s">
        <v>177</v>
      </c>
      <c r="G138" s="232"/>
      <c r="H138" s="232"/>
      <c r="I138" s="232"/>
      <c r="J138" s="166"/>
      <c r="K138" s="168">
        <v>3</v>
      </c>
      <c r="L138" s="166"/>
      <c r="M138" s="166"/>
      <c r="N138" s="166"/>
      <c r="O138" s="166"/>
      <c r="P138" s="166"/>
      <c r="Q138" s="166"/>
      <c r="R138" s="169"/>
      <c r="T138" s="170"/>
      <c r="U138" s="166"/>
      <c r="V138" s="166"/>
      <c r="W138" s="166"/>
      <c r="X138" s="166"/>
      <c r="Y138" s="166"/>
      <c r="Z138" s="166"/>
      <c r="AA138" s="171"/>
      <c r="AT138" s="172" t="s">
        <v>171</v>
      </c>
      <c r="AU138" s="172" t="s">
        <v>122</v>
      </c>
      <c r="AV138" s="12" t="s">
        <v>168</v>
      </c>
      <c r="AW138" s="12" t="s">
        <v>33</v>
      </c>
      <c r="AX138" s="12" t="s">
        <v>85</v>
      </c>
      <c r="AY138" s="172" t="s">
        <v>163</v>
      </c>
    </row>
    <row r="139" spans="2:65" s="1" customFormat="1" ht="25.5" customHeight="1">
      <c r="B139" s="140"/>
      <c r="C139" s="141" t="s">
        <v>219</v>
      </c>
      <c r="D139" s="141" t="s">
        <v>164</v>
      </c>
      <c r="E139" s="142" t="s">
        <v>673</v>
      </c>
      <c r="F139" s="225" t="s">
        <v>777</v>
      </c>
      <c r="G139" s="225"/>
      <c r="H139" s="225"/>
      <c r="I139" s="225"/>
      <c r="J139" s="143" t="s">
        <v>203</v>
      </c>
      <c r="K139" s="144">
        <v>3</v>
      </c>
      <c r="L139" s="226"/>
      <c r="M139" s="226"/>
      <c r="N139" s="226">
        <f>ROUND(L139*K139,2)</f>
        <v>0</v>
      </c>
      <c r="O139" s="226"/>
      <c r="P139" s="226"/>
      <c r="Q139" s="226"/>
      <c r="R139" s="145"/>
      <c r="T139" s="146" t="s">
        <v>5</v>
      </c>
      <c r="U139" s="43" t="s">
        <v>42</v>
      </c>
      <c r="V139" s="147">
        <v>0.41599999999999998</v>
      </c>
      <c r="W139" s="147">
        <f>V139*K139</f>
        <v>1.248</v>
      </c>
      <c r="X139" s="147">
        <v>0</v>
      </c>
      <c r="Y139" s="147">
        <f>X139*K139</f>
        <v>0</v>
      </c>
      <c r="Z139" s="147">
        <v>0</v>
      </c>
      <c r="AA139" s="148">
        <f>Z139*K139</f>
        <v>0</v>
      </c>
      <c r="AR139" s="21" t="s">
        <v>253</v>
      </c>
      <c r="AT139" s="21" t="s">
        <v>164</v>
      </c>
      <c r="AU139" s="21" t="s">
        <v>122</v>
      </c>
      <c r="AY139" s="21" t="s">
        <v>163</v>
      </c>
      <c r="BE139" s="149">
        <f>IF(U139="základní",N139,0)</f>
        <v>0</v>
      </c>
      <c r="BF139" s="149">
        <f>IF(U139="snížená",N139,0)</f>
        <v>0</v>
      </c>
      <c r="BG139" s="149">
        <f>IF(U139="zákl. přenesená",N139,0)</f>
        <v>0</v>
      </c>
      <c r="BH139" s="149">
        <f>IF(U139="sníž. přenesená",N139,0)</f>
        <v>0</v>
      </c>
      <c r="BI139" s="149">
        <f>IF(U139="nulová",N139,0)</f>
        <v>0</v>
      </c>
      <c r="BJ139" s="21" t="s">
        <v>85</v>
      </c>
      <c r="BK139" s="149">
        <f>ROUND(L139*K139,2)</f>
        <v>0</v>
      </c>
      <c r="BL139" s="21" t="s">
        <v>253</v>
      </c>
      <c r="BM139" s="21" t="s">
        <v>674</v>
      </c>
    </row>
    <row r="140" spans="2:65" s="11" customFormat="1" ht="16.5" customHeight="1">
      <c r="B140" s="157"/>
      <c r="C140" s="158"/>
      <c r="D140" s="158"/>
      <c r="E140" s="159" t="s">
        <v>5</v>
      </c>
      <c r="F140" s="247" t="s">
        <v>183</v>
      </c>
      <c r="G140" s="248"/>
      <c r="H140" s="248"/>
      <c r="I140" s="248"/>
      <c r="J140" s="158"/>
      <c r="K140" s="160">
        <v>3</v>
      </c>
      <c r="L140" s="158"/>
      <c r="M140" s="158"/>
      <c r="N140" s="158"/>
      <c r="O140" s="158"/>
      <c r="P140" s="158"/>
      <c r="Q140" s="158"/>
      <c r="R140" s="161"/>
      <c r="T140" s="162"/>
      <c r="U140" s="158"/>
      <c r="V140" s="158"/>
      <c r="W140" s="158"/>
      <c r="X140" s="158"/>
      <c r="Y140" s="158"/>
      <c r="Z140" s="158"/>
      <c r="AA140" s="163"/>
      <c r="AT140" s="164" t="s">
        <v>171</v>
      </c>
      <c r="AU140" s="164" t="s">
        <v>122</v>
      </c>
      <c r="AV140" s="11" t="s">
        <v>122</v>
      </c>
      <c r="AW140" s="11" t="s">
        <v>33</v>
      </c>
      <c r="AX140" s="11" t="s">
        <v>85</v>
      </c>
      <c r="AY140" s="164" t="s">
        <v>163</v>
      </c>
    </row>
    <row r="141" spans="2:65" s="12" customFormat="1" ht="16.5" customHeight="1">
      <c r="B141" s="165"/>
      <c r="C141" s="166"/>
      <c r="D141" s="166"/>
      <c r="E141" s="167" t="s">
        <v>5</v>
      </c>
      <c r="F141" s="231" t="s">
        <v>177</v>
      </c>
      <c r="G141" s="232"/>
      <c r="H141" s="232"/>
      <c r="I141" s="232"/>
      <c r="J141" s="166"/>
      <c r="K141" s="168">
        <v>3</v>
      </c>
      <c r="L141" s="166"/>
      <c r="M141" s="166"/>
      <c r="N141" s="166"/>
      <c r="O141" s="166"/>
      <c r="P141" s="166"/>
      <c r="Q141" s="166"/>
      <c r="R141" s="169"/>
      <c r="T141" s="170"/>
      <c r="U141" s="166"/>
      <c r="V141" s="166"/>
      <c r="W141" s="166"/>
      <c r="X141" s="166"/>
      <c r="Y141" s="166"/>
      <c r="Z141" s="166"/>
      <c r="AA141" s="171"/>
      <c r="AT141" s="172" t="s">
        <v>171</v>
      </c>
      <c r="AU141" s="172" t="s">
        <v>122</v>
      </c>
      <c r="AV141" s="12" t="s">
        <v>168</v>
      </c>
      <c r="AW141" s="12" t="s">
        <v>33</v>
      </c>
      <c r="AX141" s="12" t="s">
        <v>77</v>
      </c>
      <c r="AY141" s="172" t="s">
        <v>163</v>
      </c>
    </row>
    <row r="142" spans="2:65" s="1" customFormat="1" ht="25.5" customHeight="1">
      <c r="B142" s="140"/>
      <c r="C142" s="141" t="s">
        <v>228</v>
      </c>
      <c r="D142" s="141" t="s">
        <v>164</v>
      </c>
      <c r="E142" s="142" t="s">
        <v>675</v>
      </c>
      <c r="F142" s="225" t="s">
        <v>778</v>
      </c>
      <c r="G142" s="225"/>
      <c r="H142" s="225"/>
      <c r="I142" s="225"/>
      <c r="J142" s="143" t="s">
        <v>203</v>
      </c>
      <c r="K142" s="144">
        <v>1</v>
      </c>
      <c r="L142" s="226"/>
      <c r="M142" s="226"/>
      <c r="N142" s="226">
        <f>ROUND(L142*K142,2)</f>
        <v>0</v>
      </c>
      <c r="O142" s="226"/>
      <c r="P142" s="226"/>
      <c r="Q142" s="226"/>
      <c r="R142" s="145"/>
      <c r="T142" s="146" t="s">
        <v>5</v>
      </c>
      <c r="U142" s="43" t="s">
        <v>42</v>
      </c>
      <c r="V142" s="147">
        <v>0.41599999999999998</v>
      </c>
      <c r="W142" s="147">
        <f>V142*K142</f>
        <v>0.41599999999999998</v>
      </c>
      <c r="X142" s="147">
        <v>0</v>
      </c>
      <c r="Y142" s="147">
        <f>X142*K142</f>
        <v>0</v>
      </c>
      <c r="Z142" s="147">
        <v>0</v>
      </c>
      <c r="AA142" s="148">
        <f>Z142*K142</f>
        <v>0</v>
      </c>
      <c r="AR142" s="21" t="s">
        <v>253</v>
      </c>
      <c r="AT142" s="21" t="s">
        <v>164</v>
      </c>
      <c r="AU142" s="21" t="s">
        <v>122</v>
      </c>
      <c r="AY142" s="21" t="s">
        <v>163</v>
      </c>
      <c r="BE142" s="149">
        <f>IF(U142="základní",N142,0)</f>
        <v>0</v>
      </c>
      <c r="BF142" s="149">
        <f>IF(U142="snížená",N142,0)</f>
        <v>0</v>
      </c>
      <c r="BG142" s="149">
        <f>IF(U142="zákl. přenesená",N142,0)</f>
        <v>0</v>
      </c>
      <c r="BH142" s="149">
        <f>IF(U142="sníž. přenesená",N142,0)</f>
        <v>0</v>
      </c>
      <c r="BI142" s="149">
        <f>IF(U142="nulová",N142,0)</f>
        <v>0</v>
      </c>
      <c r="BJ142" s="21" t="s">
        <v>85</v>
      </c>
      <c r="BK142" s="149">
        <f>ROUND(L142*K142,2)</f>
        <v>0</v>
      </c>
      <c r="BL142" s="21" t="s">
        <v>253</v>
      </c>
      <c r="BM142" s="21" t="s">
        <v>676</v>
      </c>
    </row>
    <row r="143" spans="2:65" s="11" customFormat="1" ht="16.5" customHeight="1">
      <c r="B143" s="157"/>
      <c r="C143" s="158"/>
      <c r="D143" s="158"/>
      <c r="E143" s="159" t="s">
        <v>5</v>
      </c>
      <c r="F143" s="247" t="s">
        <v>85</v>
      </c>
      <c r="G143" s="248"/>
      <c r="H143" s="248"/>
      <c r="I143" s="248"/>
      <c r="J143" s="158"/>
      <c r="K143" s="160">
        <v>1</v>
      </c>
      <c r="L143" s="158"/>
      <c r="M143" s="158"/>
      <c r="N143" s="158"/>
      <c r="O143" s="158"/>
      <c r="P143" s="158"/>
      <c r="Q143" s="158"/>
      <c r="R143" s="161"/>
      <c r="T143" s="162"/>
      <c r="U143" s="158"/>
      <c r="V143" s="158"/>
      <c r="W143" s="158"/>
      <c r="X143" s="158"/>
      <c r="Y143" s="158"/>
      <c r="Z143" s="158"/>
      <c r="AA143" s="163"/>
      <c r="AT143" s="164" t="s">
        <v>171</v>
      </c>
      <c r="AU143" s="164" t="s">
        <v>122</v>
      </c>
      <c r="AV143" s="11" t="s">
        <v>122</v>
      </c>
      <c r="AW143" s="11" t="s">
        <v>33</v>
      </c>
      <c r="AX143" s="11" t="s">
        <v>85</v>
      </c>
      <c r="AY143" s="164" t="s">
        <v>163</v>
      </c>
    </row>
    <row r="144" spans="2:65" s="12" customFormat="1" ht="16.5" customHeight="1">
      <c r="B144" s="165"/>
      <c r="C144" s="166"/>
      <c r="D144" s="166"/>
      <c r="E144" s="167" t="s">
        <v>5</v>
      </c>
      <c r="F144" s="231" t="s">
        <v>177</v>
      </c>
      <c r="G144" s="232"/>
      <c r="H144" s="232"/>
      <c r="I144" s="232"/>
      <c r="J144" s="166"/>
      <c r="K144" s="168">
        <v>1</v>
      </c>
      <c r="L144" s="166"/>
      <c r="M144" s="166"/>
      <c r="N144" s="166"/>
      <c r="O144" s="166"/>
      <c r="P144" s="166"/>
      <c r="Q144" s="166"/>
      <c r="R144" s="169"/>
      <c r="T144" s="170"/>
      <c r="U144" s="166"/>
      <c r="V144" s="166"/>
      <c r="W144" s="166"/>
      <c r="X144" s="166"/>
      <c r="Y144" s="166"/>
      <c r="Z144" s="166"/>
      <c r="AA144" s="171"/>
      <c r="AT144" s="172" t="s">
        <v>171</v>
      </c>
      <c r="AU144" s="172" t="s">
        <v>122</v>
      </c>
      <c r="AV144" s="12" t="s">
        <v>168</v>
      </c>
      <c r="AW144" s="12" t="s">
        <v>33</v>
      </c>
      <c r="AX144" s="12" t="s">
        <v>77</v>
      </c>
      <c r="AY144" s="172" t="s">
        <v>163</v>
      </c>
    </row>
    <row r="145" spans="2:65" s="1" customFormat="1" ht="25.5" customHeight="1">
      <c r="B145" s="140"/>
      <c r="C145" s="141" t="s">
        <v>232</v>
      </c>
      <c r="D145" s="141" t="s">
        <v>164</v>
      </c>
      <c r="E145" s="142" t="s">
        <v>677</v>
      </c>
      <c r="F145" s="225" t="s">
        <v>779</v>
      </c>
      <c r="G145" s="225"/>
      <c r="H145" s="225"/>
      <c r="I145" s="225"/>
      <c r="J145" s="143" t="s">
        <v>203</v>
      </c>
      <c r="K145" s="144">
        <v>4</v>
      </c>
      <c r="L145" s="226"/>
      <c r="M145" s="226"/>
      <c r="N145" s="226">
        <f>ROUND(L145*K145,2)</f>
        <v>0</v>
      </c>
      <c r="O145" s="226"/>
      <c r="P145" s="226"/>
      <c r="Q145" s="226"/>
      <c r="R145" s="145"/>
      <c r="T145" s="146" t="s">
        <v>5</v>
      </c>
      <c r="U145" s="43" t="s">
        <v>42</v>
      </c>
      <c r="V145" s="147">
        <v>0.41599999999999998</v>
      </c>
      <c r="W145" s="147">
        <f>V145*K145</f>
        <v>1.6639999999999999</v>
      </c>
      <c r="X145" s="147">
        <v>0</v>
      </c>
      <c r="Y145" s="147">
        <f>X145*K145</f>
        <v>0</v>
      </c>
      <c r="Z145" s="147">
        <v>0</v>
      </c>
      <c r="AA145" s="148">
        <f>Z145*K145</f>
        <v>0</v>
      </c>
      <c r="AR145" s="21" t="s">
        <v>253</v>
      </c>
      <c r="AT145" s="21" t="s">
        <v>164</v>
      </c>
      <c r="AU145" s="21" t="s">
        <v>122</v>
      </c>
      <c r="AY145" s="21" t="s">
        <v>163</v>
      </c>
      <c r="BE145" s="149">
        <f>IF(U145="základní",N145,0)</f>
        <v>0</v>
      </c>
      <c r="BF145" s="149">
        <f>IF(U145="snížená",N145,0)</f>
        <v>0</v>
      </c>
      <c r="BG145" s="149">
        <f>IF(U145="zákl. přenesená",N145,0)</f>
        <v>0</v>
      </c>
      <c r="BH145" s="149">
        <f>IF(U145="sníž. přenesená",N145,0)</f>
        <v>0</v>
      </c>
      <c r="BI145" s="149">
        <f>IF(U145="nulová",N145,0)</f>
        <v>0</v>
      </c>
      <c r="BJ145" s="21" t="s">
        <v>85</v>
      </c>
      <c r="BK145" s="149">
        <f>ROUND(L145*K145,2)</f>
        <v>0</v>
      </c>
      <c r="BL145" s="21" t="s">
        <v>253</v>
      </c>
      <c r="BM145" s="21" t="s">
        <v>678</v>
      </c>
    </row>
    <row r="146" spans="2:65" s="11" customFormat="1" ht="16.5" customHeight="1">
      <c r="B146" s="157"/>
      <c r="C146" s="158"/>
      <c r="D146" s="158"/>
      <c r="E146" s="159" t="s">
        <v>5</v>
      </c>
      <c r="F146" s="247" t="s">
        <v>168</v>
      </c>
      <c r="G146" s="248"/>
      <c r="H146" s="248"/>
      <c r="I146" s="248"/>
      <c r="J146" s="158"/>
      <c r="K146" s="160">
        <v>4</v>
      </c>
      <c r="L146" s="158"/>
      <c r="M146" s="158"/>
      <c r="N146" s="158"/>
      <c r="O146" s="158"/>
      <c r="P146" s="158"/>
      <c r="Q146" s="158"/>
      <c r="R146" s="161"/>
      <c r="T146" s="162"/>
      <c r="U146" s="158"/>
      <c r="V146" s="158"/>
      <c r="W146" s="158"/>
      <c r="X146" s="158"/>
      <c r="Y146" s="158"/>
      <c r="Z146" s="158"/>
      <c r="AA146" s="163"/>
      <c r="AT146" s="164" t="s">
        <v>171</v>
      </c>
      <c r="AU146" s="164" t="s">
        <v>122</v>
      </c>
      <c r="AV146" s="11" t="s">
        <v>122</v>
      </c>
      <c r="AW146" s="11" t="s">
        <v>33</v>
      </c>
      <c r="AX146" s="11" t="s">
        <v>85</v>
      </c>
      <c r="AY146" s="164" t="s">
        <v>163</v>
      </c>
    </row>
    <row r="147" spans="2:65" s="12" customFormat="1" ht="16.5" customHeight="1">
      <c r="B147" s="165"/>
      <c r="C147" s="166"/>
      <c r="D147" s="166"/>
      <c r="E147" s="167" t="s">
        <v>5</v>
      </c>
      <c r="F147" s="231" t="s">
        <v>177</v>
      </c>
      <c r="G147" s="232"/>
      <c r="H147" s="232"/>
      <c r="I147" s="232"/>
      <c r="J147" s="166"/>
      <c r="K147" s="168">
        <v>4</v>
      </c>
      <c r="L147" s="166"/>
      <c r="M147" s="166"/>
      <c r="N147" s="166"/>
      <c r="O147" s="166"/>
      <c r="P147" s="166"/>
      <c r="Q147" s="166"/>
      <c r="R147" s="169"/>
      <c r="T147" s="170"/>
      <c r="U147" s="166"/>
      <c r="V147" s="166"/>
      <c r="W147" s="166"/>
      <c r="X147" s="166"/>
      <c r="Y147" s="166"/>
      <c r="Z147" s="166"/>
      <c r="AA147" s="171"/>
      <c r="AT147" s="172" t="s">
        <v>171</v>
      </c>
      <c r="AU147" s="172" t="s">
        <v>122</v>
      </c>
      <c r="AV147" s="12" t="s">
        <v>168</v>
      </c>
      <c r="AW147" s="12" t="s">
        <v>33</v>
      </c>
      <c r="AX147" s="12" t="s">
        <v>77</v>
      </c>
      <c r="AY147" s="172" t="s">
        <v>163</v>
      </c>
    </row>
    <row r="148" spans="2:65" s="1" customFormat="1" ht="25.5" customHeight="1">
      <c r="B148" s="140"/>
      <c r="C148" s="141" t="s">
        <v>236</v>
      </c>
      <c r="D148" s="141" t="s">
        <v>164</v>
      </c>
      <c r="E148" s="142" t="s">
        <v>679</v>
      </c>
      <c r="F148" s="225" t="s">
        <v>780</v>
      </c>
      <c r="G148" s="225"/>
      <c r="H148" s="225"/>
      <c r="I148" s="225"/>
      <c r="J148" s="143" t="s">
        <v>203</v>
      </c>
      <c r="K148" s="144">
        <v>8</v>
      </c>
      <c r="L148" s="226"/>
      <c r="M148" s="226"/>
      <c r="N148" s="226">
        <f>ROUND(L148*K148,2)</f>
        <v>0</v>
      </c>
      <c r="O148" s="226"/>
      <c r="P148" s="226"/>
      <c r="Q148" s="226"/>
      <c r="R148" s="145"/>
      <c r="T148" s="146" t="s">
        <v>5</v>
      </c>
      <c r="U148" s="43" t="s">
        <v>42</v>
      </c>
      <c r="V148" s="147">
        <v>0</v>
      </c>
      <c r="W148" s="147">
        <f>V148*K148</f>
        <v>0</v>
      </c>
      <c r="X148" s="147">
        <v>0</v>
      </c>
      <c r="Y148" s="147">
        <f>X148*K148</f>
        <v>0</v>
      </c>
      <c r="Z148" s="147">
        <v>0</v>
      </c>
      <c r="AA148" s="148">
        <f>Z148*K148</f>
        <v>0</v>
      </c>
      <c r="AR148" s="21" t="s">
        <v>253</v>
      </c>
      <c r="AT148" s="21" t="s">
        <v>164</v>
      </c>
      <c r="AU148" s="21" t="s">
        <v>122</v>
      </c>
      <c r="AY148" s="21" t="s">
        <v>163</v>
      </c>
      <c r="BE148" s="149">
        <f>IF(U148="základní",N148,0)</f>
        <v>0</v>
      </c>
      <c r="BF148" s="149">
        <f>IF(U148="snížená",N148,0)</f>
        <v>0</v>
      </c>
      <c r="BG148" s="149">
        <f>IF(U148="zákl. přenesená",N148,0)</f>
        <v>0</v>
      </c>
      <c r="BH148" s="149">
        <f>IF(U148="sníž. přenesená",N148,0)</f>
        <v>0</v>
      </c>
      <c r="BI148" s="149">
        <f>IF(U148="nulová",N148,0)</f>
        <v>0</v>
      </c>
      <c r="BJ148" s="21" t="s">
        <v>85</v>
      </c>
      <c r="BK148" s="149">
        <f>ROUND(L148*K148,2)</f>
        <v>0</v>
      </c>
      <c r="BL148" s="21" t="s">
        <v>253</v>
      </c>
      <c r="BM148" s="21" t="s">
        <v>680</v>
      </c>
    </row>
    <row r="149" spans="2:65" s="1" customFormat="1" ht="25.5" customHeight="1">
      <c r="B149" s="140"/>
      <c r="C149" s="141" t="s">
        <v>242</v>
      </c>
      <c r="D149" s="141" t="s">
        <v>164</v>
      </c>
      <c r="E149" s="142" t="s">
        <v>681</v>
      </c>
      <c r="F149" s="225" t="s">
        <v>781</v>
      </c>
      <c r="G149" s="225"/>
      <c r="H149" s="225"/>
      <c r="I149" s="225"/>
      <c r="J149" s="143" t="s">
        <v>203</v>
      </c>
      <c r="K149" s="144">
        <v>3</v>
      </c>
      <c r="L149" s="226"/>
      <c r="M149" s="226"/>
      <c r="N149" s="226">
        <f>ROUND(L149*K149,2)</f>
        <v>0</v>
      </c>
      <c r="O149" s="226"/>
      <c r="P149" s="226"/>
      <c r="Q149" s="226"/>
      <c r="R149" s="145"/>
      <c r="T149" s="146" t="s">
        <v>5</v>
      </c>
      <c r="U149" s="43" t="s">
        <v>42</v>
      </c>
      <c r="V149" s="147">
        <v>0</v>
      </c>
      <c r="W149" s="147">
        <f>V149*K149</f>
        <v>0</v>
      </c>
      <c r="X149" s="147">
        <v>0</v>
      </c>
      <c r="Y149" s="147">
        <f>X149*K149</f>
        <v>0</v>
      </c>
      <c r="Z149" s="147">
        <v>0</v>
      </c>
      <c r="AA149" s="148">
        <f>Z149*K149</f>
        <v>0</v>
      </c>
      <c r="AR149" s="21" t="s">
        <v>253</v>
      </c>
      <c r="AT149" s="21" t="s">
        <v>164</v>
      </c>
      <c r="AU149" s="21" t="s">
        <v>122</v>
      </c>
      <c r="AY149" s="21" t="s">
        <v>163</v>
      </c>
      <c r="BE149" s="149">
        <f>IF(U149="základní",N149,0)</f>
        <v>0</v>
      </c>
      <c r="BF149" s="149">
        <f>IF(U149="snížená",N149,0)</f>
        <v>0</v>
      </c>
      <c r="BG149" s="149">
        <f>IF(U149="zákl. přenesená",N149,0)</f>
        <v>0</v>
      </c>
      <c r="BH149" s="149">
        <f>IF(U149="sníž. přenesená",N149,0)</f>
        <v>0</v>
      </c>
      <c r="BI149" s="149">
        <f>IF(U149="nulová",N149,0)</f>
        <v>0</v>
      </c>
      <c r="BJ149" s="21" t="s">
        <v>85</v>
      </c>
      <c r="BK149" s="149">
        <f>ROUND(L149*K149,2)</f>
        <v>0</v>
      </c>
      <c r="BL149" s="21" t="s">
        <v>253</v>
      </c>
      <c r="BM149" s="21" t="s">
        <v>682</v>
      </c>
    </row>
    <row r="150" spans="2:65" s="1" customFormat="1" ht="25.5" customHeight="1">
      <c r="B150" s="140"/>
      <c r="C150" s="141" t="s">
        <v>246</v>
      </c>
      <c r="D150" s="141" t="s">
        <v>164</v>
      </c>
      <c r="E150" s="142" t="s">
        <v>683</v>
      </c>
      <c r="F150" s="225" t="s">
        <v>782</v>
      </c>
      <c r="G150" s="225"/>
      <c r="H150" s="225"/>
      <c r="I150" s="225"/>
      <c r="J150" s="143" t="s">
        <v>203</v>
      </c>
      <c r="K150" s="144">
        <v>3</v>
      </c>
      <c r="L150" s="226"/>
      <c r="M150" s="226"/>
      <c r="N150" s="226">
        <f>ROUND(L150*K150,2)</f>
        <v>0</v>
      </c>
      <c r="O150" s="226"/>
      <c r="P150" s="226"/>
      <c r="Q150" s="226"/>
      <c r="R150" s="145"/>
      <c r="T150" s="146" t="s">
        <v>5</v>
      </c>
      <c r="U150" s="43" t="s">
        <v>42</v>
      </c>
      <c r="V150" s="147">
        <v>0</v>
      </c>
      <c r="W150" s="147">
        <f>V150*K150</f>
        <v>0</v>
      </c>
      <c r="X150" s="147">
        <v>0</v>
      </c>
      <c r="Y150" s="147">
        <f>X150*K150</f>
        <v>0</v>
      </c>
      <c r="Z150" s="147">
        <v>0</v>
      </c>
      <c r="AA150" s="148">
        <f>Z150*K150</f>
        <v>0</v>
      </c>
      <c r="AR150" s="21" t="s">
        <v>253</v>
      </c>
      <c r="AT150" s="21" t="s">
        <v>164</v>
      </c>
      <c r="AU150" s="21" t="s">
        <v>122</v>
      </c>
      <c r="AY150" s="21" t="s">
        <v>163</v>
      </c>
      <c r="BE150" s="149">
        <f>IF(U150="základní",N150,0)</f>
        <v>0</v>
      </c>
      <c r="BF150" s="149">
        <f>IF(U150="snížená",N150,0)</f>
        <v>0</v>
      </c>
      <c r="BG150" s="149">
        <f>IF(U150="zákl. přenesená",N150,0)</f>
        <v>0</v>
      </c>
      <c r="BH150" s="149">
        <f>IF(U150="sníž. přenesená",N150,0)</f>
        <v>0</v>
      </c>
      <c r="BI150" s="149">
        <f>IF(U150="nulová",N150,0)</f>
        <v>0</v>
      </c>
      <c r="BJ150" s="21" t="s">
        <v>85</v>
      </c>
      <c r="BK150" s="149">
        <f>ROUND(L150*K150,2)</f>
        <v>0</v>
      </c>
      <c r="BL150" s="21" t="s">
        <v>253</v>
      </c>
      <c r="BM150" s="21" t="s">
        <v>684</v>
      </c>
    </row>
    <row r="151" spans="2:65" s="1" customFormat="1" ht="25.5" customHeight="1">
      <c r="B151" s="140"/>
      <c r="C151" s="141" t="s">
        <v>11</v>
      </c>
      <c r="D151" s="141" t="s">
        <v>164</v>
      </c>
      <c r="E151" s="142" t="s">
        <v>685</v>
      </c>
      <c r="F151" s="225" t="s">
        <v>783</v>
      </c>
      <c r="G151" s="225"/>
      <c r="H151" s="225"/>
      <c r="I151" s="225"/>
      <c r="J151" s="143" t="s">
        <v>203</v>
      </c>
      <c r="K151" s="144">
        <v>1</v>
      </c>
      <c r="L151" s="226"/>
      <c r="M151" s="226"/>
      <c r="N151" s="226">
        <f>ROUND(L151*K151,2)</f>
        <v>0</v>
      </c>
      <c r="O151" s="226"/>
      <c r="P151" s="226"/>
      <c r="Q151" s="226"/>
      <c r="R151" s="145"/>
      <c r="T151" s="146" t="s">
        <v>5</v>
      </c>
      <c r="U151" s="180" t="s">
        <v>42</v>
      </c>
      <c r="V151" s="181">
        <v>0</v>
      </c>
      <c r="W151" s="181">
        <f>V151*K151</f>
        <v>0</v>
      </c>
      <c r="X151" s="181">
        <v>0</v>
      </c>
      <c r="Y151" s="181">
        <f>X151*K151</f>
        <v>0</v>
      </c>
      <c r="Z151" s="181">
        <v>0</v>
      </c>
      <c r="AA151" s="182">
        <f>Z151*K151</f>
        <v>0</v>
      </c>
      <c r="AR151" s="21" t="s">
        <v>253</v>
      </c>
      <c r="AT151" s="21" t="s">
        <v>164</v>
      </c>
      <c r="AU151" s="21" t="s">
        <v>122</v>
      </c>
      <c r="AY151" s="21" t="s">
        <v>163</v>
      </c>
      <c r="BE151" s="149">
        <f>IF(U151="základní",N151,0)</f>
        <v>0</v>
      </c>
      <c r="BF151" s="149">
        <f>IF(U151="snížená",N151,0)</f>
        <v>0</v>
      </c>
      <c r="BG151" s="149">
        <f>IF(U151="zákl. přenesená",N151,0)</f>
        <v>0</v>
      </c>
      <c r="BH151" s="149">
        <f>IF(U151="sníž. přenesená",N151,0)</f>
        <v>0</v>
      </c>
      <c r="BI151" s="149">
        <f>IF(U151="nulová",N151,0)</f>
        <v>0</v>
      </c>
      <c r="BJ151" s="21" t="s">
        <v>85</v>
      </c>
      <c r="BK151" s="149">
        <f>ROUND(L151*K151,2)</f>
        <v>0</v>
      </c>
      <c r="BL151" s="21" t="s">
        <v>253</v>
      </c>
      <c r="BM151" s="21" t="s">
        <v>686</v>
      </c>
    </row>
    <row r="152" spans="2:65" s="1" customFormat="1" ht="6.95" customHeight="1">
      <c r="B152" s="58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60"/>
    </row>
  </sheetData>
  <mergeCells count="121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L94:Q94"/>
    <mergeCell ref="C100:Q100"/>
    <mergeCell ref="F102:P102"/>
    <mergeCell ref="F103:P103"/>
    <mergeCell ref="M105:P105"/>
    <mergeCell ref="M107:Q107"/>
    <mergeCell ref="M108:Q108"/>
    <mergeCell ref="F110:I110"/>
    <mergeCell ref="L110:M110"/>
    <mergeCell ref="N110:Q110"/>
    <mergeCell ref="F114:I114"/>
    <mergeCell ref="L114:M114"/>
    <mergeCell ref="N114:Q114"/>
    <mergeCell ref="F115:I115"/>
    <mergeCell ref="F116:I116"/>
    <mergeCell ref="N111:Q111"/>
    <mergeCell ref="N112:Q112"/>
    <mergeCell ref="N113:Q113"/>
    <mergeCell ref="F117:I117"/>
    <mergeCell ref="F118:I118"/>
    <mergeCell ref="L118:M118"/>
    <mergeCell ref="N118:Q118"/>
    <mergeCell ref="F119:I119"/>
    <mergeCell ref="F120:I120"/>
    <mergeCell ref="F121:I121"/>
    <mergeCell ref="F122:I122"/>
    <mergeCell ref="L122:M122"/>
    <mergeCell ref="N122:Q122"/>
    <mergeCell ref="F123:I123"/>
    <mergeCell ref="F124:I124"/>
    <mergeCell ref="F125:I125"/>
    <mergeCell ref="L125:M125"/>
    <mergeCell ref="N125:Q125"/>
    <mergeCell ref="F126:I126"/>
    <mergeCell ref="F127:I127"/>
    <mergeCell ref="F128:I128"/>
    <mergeCell ref="L128:M128"/>
    <mergeCell ref="N128:Q128"/>
    <mergeCell ref="F139:I139"/>
    <mergeCell ref="L139:M139"/>
    <mergeCell ref="N139:Q139"/>
    <mergeCell ref="F140:I140"/>
    <mergeCell ref="F141:I141"/>
    <mergeCell ref="F142:I142"/>
    <mergeCell ref="L142:M142"/>
    <mergeCell ref="N142:Q142"/>
    <mergeCell ref="F129:I129"/>
    <mergeCell ref="F130:I130"/>
    <mergeCell ref="F131:I131"/>
    <mergeCell ref="F132:I132"/>
    <mergeCell ref="L132:M132"/>
    <mergeCell ref="N132:Q132"/>
    <mergeCell ref="F133:I133"/>
    <mergeCell ref="F134:I134"/>
    <mergeCell ref="F135:I135"/>
    <mergeCell ref="L135:M135"/>
    <mergeCell ref="N135:Q135"/>
    <mergeCell ref="H1:K1"/>
    <mergeCell ref="S2:AC2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43:I143"/>
    <mergeCell ref="F144:I144"/>
    <mergeCell ref="F145:I145"/>
    <mergeCell ref="L145:M145"/>
    <mergeCell ref="N145:Q145"/>
    <mergeCell ref="F146:I146"/>
    <mergeCell ref="F147:I147"/>
    <mergeCell ref="F148:I148"/>
    <mergeCell ref="L148:M148"/>
    <mergeCell ref="N148:Q148"/>
    <mergeCell ref="F136:I136"/>
    <mergeCell ref="F137:I137"/>
    <mergeCell ref="F138:I138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1"/>
  <sheetViews>
    <sheetView showGridLines="0" workbookViewId="0">
      <pane ySplit="1" topLeftCell="A110" activePane="bottomLeft" state="frozen"/>
      <selection pane="bottomLeft" activeCell="L115" sqref="L115:M12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117</v>
      </c>
      <c r="G1" s="16"/>
      <c r="H1" s="224" t="s">
        <v>118</v>
      </c>
      <c r="I1" s="224"/>
      <c r="J1" s="224"/>
      <c r="K1" s="224"/>
      <c r="L1" s="16" t="s">
        <v>119</v>
      </c>
      <c r="M1" s="14"/>
      <c r="N1" s="14"/>
      <c r="O1" s="15" t="s">
        <v>120</v>
      </c>
      <c r="P1" s="14"/>
      <c r="Q1" s="14"/>
      <c r="R1" s="14"/>
      <c r="S1" s="16" t="s">
        <v>121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91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122</v>
      </c>
    </row>
    <row r="4" spans="1:66" ht="36.950000000000003" customHeight="1">
      <c r="B4" s="25"/>
      <c r="C4" s="210" t="s">
        <v>123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9" t="str">
        <f>'Rekapitulace stavby'!K6</f>
        <v>Oblastní nemocnice Náchod - UTZ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7"/>
      <c r="R6" s="26"/>
    </row>
    <row r="7" spans="1:66" s="1" customFormat="1" ht="32.85" customHeight="1">
      <c r="B7" s="34"/>
      <c r="C7" s="35"/>
      <c r="D7" s="30" t="s">
        <v>124</v>
      </c>
      <c r="E7" s="35"/>
      <c r="F7" s="222" t="s">
        <v>687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52" t="str">
        <f>'Rekapitulace stavby'!AN8</f>
        <v>10. 11. 2017</v>
      </c>
      <c r="P9" s="252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21" t="s">
        <v>5</v>
      </c>
      <c r="P11" s="221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21" t="s">
        <v>5</v>
      </c>
      <c r="P12" s="221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21" t="str">
        <f>IF('Rekapitulace stavby'!AN13="","",'Rekapitulace stavby'!AN13)</f>
        <v/>
      </c>
      <c r="P14" s="221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21" t="str">
        <f>IF('Rekapitulace stavby'!AN14="","",'Rekapitulace stavby'!AN14)</f>
        <v/>
      </c>
      <c r="P15" s="221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21" t="s">
        <v>5</v>
      </c>
      <c r="P17" s="221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21" t="s">
        <v>5</v>
      </c>
      <c r="P18" s="221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21" t="s">
        <v>35</v>
      </c>
      <c r="P20" s="221"/>
      <c r="Q20" s="35"/>
      <c r="R20" s="36"/>
    </row>
    <row r="21" spans="2:18" s="1" customFormat="1" ht="18" customHeight="1">
      <c r="B21" s="34"/>
      <c r="C21" s="35"/>
      <c r="D21" s="35"/>
      <c r="E21" s="29" t="s">
        <v>36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21" t="s">
        <v>5</v>
      </c>
      <c r="P21" s="221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3" t="s">
        <v>5</v>
      </c>
      <c r="F24" s="223"/>
      <c r="G24" s="223"/>
      <c r="H24" s="223"/>
      <c r="I24" s="223"/>
      <c r="J24" s="223"/>
      <c r="K24" s="223"/>
      <c r="L24" s="223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126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127</v>
      </c>
      <c r="E28" s="35"/>
      <c r="F28" s="35"/>
      <c r="G28" s="35"/>
      <c r="H28" s="35"/>
      <c r="I28" s="35"/>
      <c r="J28" s="35"/>
      <c r="K28" s="35"/>
      <c r="L28" s="35"/>
      <c r="M28" s="197">
        <f>N93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40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51"/>
      <c r="O30" s="251"/>
      <c r="P30" s="251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0.21</v>
      </c>
      <c r="G32" s="107" t="s">
        <v>43</v>
      </c>
      <c r="H32" s="262">
        <f>ROUND((SUM(BE93:BE94)+SUM(BE112:BE130)), 2)</f>
        <v>0</v>
      </c>
      <c r="I32" s="251"/>
      <c r="J32" s="251"/>
      <c r="K32" s="35"/>
      <c r="L32" s="35"/>
      <c r="M32" s="262">
        <f>ROUND(ROUND((SUM(BE93:BE94)+SUM(BE112:BE130)), 2)*F32, 2)</f>
        <v>0</v>
      </c>
      <c r="N32" s="251"/>
      <c r="O32" s="251"/>
      <c r="P32" s="251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0.15</v>
      </c>
      <c r="G33" s="107" t="s">
        <v>43</v>
      </c>
      <c r="H33" s="262">
        <f>ROUND((SUM(BF93:BF94)+SUM(BF112:BF130)), 2)</f>
        <v>0</v>
      </c>
      <c r="I33" s="251"/>
      <c r="J33" s="251"/>
      <c r="K33" s="35"/>
      <c r="L33" s="35"/>
      <c r="M33" s="262">
        <f>ROUND(ROUND((SUM(BF93:BF94)+SUM(BF112:BF130)), 2)*F33, 2)</f>
        <v>0</v>
      </c>
      <c r="N33" s="251"/>
      <c r="O33" s="251"/>
      <c r="P33" s="251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0.21</v>
      </c>
      <c r="G34" s="107" t="s">
        <v>43</v>
      </c>
      <c r="H34" s="262">
        <f>ROUND((SUM(BG93:BG94)+SUM(BG112:BG130)), 2)</f>
        <v>0</v>
      </c>
      <c r="I34" s="251"/>
      <c r="J34" s="251"/>
      <c r="K34" s="35"/>
      <c r="L34" s="35"/>
      <c r="M34" s="262">
        <v>0</v>
      </c>
      <c r="N34" s="251"/>
      <c r="O34" s="251"/>
      <c r="P34" s="251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0.15</v>
      </c>
      <c r="G35" s="107" t="s">
        <v>43</v>
      </c>
      <c r="H35" s="262">
        <f>ROUND((SUM(BH93:BH94)+SUM(BH112:BH130)), 2)</f>
        <v>0</v>
      </c>
      <c r="I35" s="251"/>
      <c r="J35" s="251"/>
      <c r="K35" s="35"/>
      <c r="L35" s="35"/>
      <c r="M35" s="262">
        <v>0</v>
      </c>
      <c r="N35" s="251"/>
      <c r="O35" s="251"/>
      <c r="P35" s="251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07" t="s">
        <v>43</v>
      </c>
      <c r="H36" s="262">
        <f>ROUND((SUM(BI93:BI94)+SUM(BI112:BI130)), 2)</f>
        <v>0</v>
      </c>
      <c r="I36" s="251"/>
      <c r="J36" s="251"/>
      <c r="K36" s="35"/>
      <c r="L36" s="35"/>
      <c r="M36" s="262">
        <v>0</v>
      </c>
      <c r="N36" s="251"/>
      <c r="O36" s="251"/>
      <c r="P36" s="251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48</v>
      </c>
      <c r="E38" s="74"/>
      <c r="F38" s="74"/>
      <c r="G38" s="109" t="s">
        <v>49</v>
      </c>
      <c r="H38" s="110" t="s">
        <v>50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0" t="s">
        <v>128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9" t="str">
        <f>F6</f>
        <v>Oblastní nemocnice Náchod - UTZ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5"/>
      <c r="R78" s="36"/>
    </row>
    <row r="79" spans="2:18" s="1" customFormat="1" ht="36.950000000000003" customHeight="1">
      <c r="B79" s="34"/>
      <c r="C79" s="68" t="s">
        <v>124</v>
      </c>
      <c r="D79" s="35"/>
      <c r="E79" s="35"/>
      <c r="F79" s="212" t="str">
        <f>F7</f>
        <v>03 - Interiér - prvotní vybavení</v>
      </c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>Náchod</v>
      </c>
      <c r="G81" s="35"/>
      <c r="H81" s="35"/>
      <c r="I81" s="35"/>
      <c r="J81" s="35"/>
      <c r="K81" s="31" t="s">
        <v>23</v>
      </c>
      <c r="L81" s="35"/>
      <c r="M81" s="252" t="str">
        <f>IF(O9="","",O9)</f>
        <v>10. 11. 2017</v>
      </c>
      <c r="N81" s="252"/>
      <c r="O81" s="252"/>
      <c r="P81" s="252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25</v>
      </c>
      <c r="D83" s="35"/>
      <c r="E83" s="35"/>
      <c r="F83" s="29" t="str">
        <f>E12</f>
        <v>Oblastní nemocnice Náchod</v>
      </c>
      <c r="G83" s="35"/>
      <c r="H83" s="35"/>
      <c r="I83" s="35"/>
      <c r="J83" s="35"/>
      <c r="K83" s="31" t="s">
        <v>31</v>
      </c>
      <c r="L83" s="35"/>
      <c r="M83" s="221" t="str">
        <f>E18</f>
        <v>JIKA CZ, ing Jiří Slánský</v>
      </c>
      <c r="N83" s="221"/>
      <c r="O83" s="221"/>
      <c r="P83" s="221"/>
      <c r="Q83" s="221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21" t="str">
        <f>E21</f>
        <v>Jan Petr</v>
      </c>
      <c r="N84" s="221"/>
      <c r="O84" s="221"/>
      <c r="P84" s="221"/>
      <c r="Q84" s="221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129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130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131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N112</f>
        <v>0</v>
      </c>
      <c r="O88" s="257"/>
      <c r="P88" s="257"/>
      <c r="Q88" s="257"/>
      <c r="R88" s="36"/>
      <c r="AU88" s="21" t="s">
        <v>132</v>
      </c>
    </row>
    <row r="89" spans="2:47" s="6" customFormat="1" ht="24.95" customHeight="1">
      <c r="B89" s="112"/>
      <c r="C89" s="113"/>
      <c r="D89" s="114" t="s">
        <v>139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6">
        <f>N113</f>
        <v>0</v>
      </c>
      <c r="O89" s="259"/>
      <c r="P89" s="259"/>
      <c r="Q89" s="259"/>
      <c r="R89" s="115"/>
    </row>
    <row r="90" spans="2:47" s="7" customFormat="1" ht="19.899999999999999" customHeight="1">
      <c r="B90" s="116"/>
      <c r="C90" s="117"/>
      <c r="D90" s="118" t="s">
        <v>688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5">
        <f>N114</f>
        <v>0</v>
      </c>
      <c r="O90" s="256"/>
      <c r="P90" s="256"/>
      <c r="Q90" s="256"/>
      <c r="R90" s="119"/>
    </row>
    <row r="91" spans="2:47" s="7" customFormat="1" ht="19.899999999999999" customHeight="1">
      <c r="B91" s="116"/>
      <c r="C91" s="117"/>
      <c r="D91" s="118" t="s">
        <v>142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55">
        <f>N127</f>
        <v>0</v>
      </c>
      <c r="O91" s="256"/>
      <c r="P91" s="256"/>
      <c r="Q91" s="256"/>
      <c r="R91" s="119"/>
    </row>
    <row r="92" spans="2:47" s="1" customFormat="1" ht="21.75" customHeight="1"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6"/>
    </row>
    <row r="93" spans="2:47" s="1" customFormat="1" ht="29.25" customHeight="1">
      <c r="B93" s="34"/>
      <c r="C93" s="111" t="s">
        <v>148</v>
      </c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257">
        <v>0</v>
      </c>
      <c r="O93" s="258"/>
      <c r="P93" s="258"/>
      <c r="Q93" s="258"/>
      <c r="R93" s="36"/>
      <c r="T93" s="120"/>
      <c r="U93" s="121" t="s">
        <v>41</v>
      </c>
    </row>
    <row r="94" spans="2:47" s="1" customFormat="1" ht="18" customHeight="1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6"/>
    </row>
    <row r="95" spans="2:47" s="1" customFormat="1" ht="29.25" customHeight="1">
      <c r="B95" s="34"/>
      <c r="C95" s="102" t="s">
        <v>116</v>
      </c>
      <c r="D95" s="103"/>
      <c r="E95" s="103"/>
      <c r="F95" s="103"/>
      <c r="G95" s="103"/>
      <c r="H95" s="103"/>
      <c r="I95" s="103"/>
      <c r="J95" s="103"/>
      <c r="K95" s="103"/>
      <c r="L95" s="199">
        <f>ROUND(SUM(N88+N93),2)</f>
        <v>0</v>
      </c>
      <c r="M95" s="199"/>
      <c r="N95" s="199"/>
      <c r="O95" s="199"/>
      <c r="P95" s="199"/>
      <c r="Q95" s="199"/>
      <c r="R95" s="36"/>
    </row>
    <row r="96" spans="2:47" s="1" customFormat="1" ht="6.95" customHeight="1">
      <c r="B96" s="58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60"/>
    </row>
    <row r="100" spans="2:63" s="1" customFormat="1" ht="6.95" customHeight="1"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3"/>
    </row>
    <row r="101" spans="2:63" s="1" customFormat="1" ht="36.950000000000003" customHeight="1">
      <c r="B101" s="34"/>
      <c r="C101" s="210" t="s">
        <v>149</v>
      </c>
      <c r="D101" s="251"/>
      <c r="E101" s="251"/>
      <c r="F101" s="251"/>
      <c r="G101" s="251"/>
      <c r="H101" s="251"/>
      <c r="I101" s="251"/>
      <c r="J101" s="251"/>
      <c r="K101" s="251"/>
      <c r="L101" s="251"/>
      <c r="M101" s="251"/>
      <c r="N101" s="251"/>
      <c r="O101" s="251"/>
      <c r="P101" s="251"/>
      <c r="Q101" s="251"/>
      <c r="R101" s="36"/>
    </row>
    <row r="102" spans="2:63" s="1" customFormat="1" ht="6.95" customHeight="1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6"/>
    </row>
    <row r="103" spans="2:63" s="1" customFormat="1" ht="30" customHeight="1">
      <c r="B103" s="34"/>
      <c r="C103" s="31" t="s">
        <v>17</v>
      </c>
      <c r="D103" s="35"/>
      <c r="E103" s="35"/>
      <c r="F103" s="249" t="str">
        <f>F6</f>
        <v>Oblastní nemocnice Náchod - UTZ</v>
      </c>
      <c r="G103" s="250"/>
      <c r="H103" s="250"/>
      <c r="I103" s="250"/>
      <c r="J103" s="250"/>
      <c r="K103" s="250"/>
      <c r="L103" s="250"/>
      <c r="M103" s="250"/>
      <c r="N103" s="250"/>
      <c r="O103" s="250"/>
      <c r="P103" s="250"/>
      <c r="Q103" s="35"/>
      <c r="R103" s="36"/>
    </row>
    <row r="104" spans="2:63" s="1" customFormat="1" ht="36.950000000000003" customHeight="1">
      <c r="B104" s="34"/>
      <c r="C104" s="68" t="s">
        <v>124</v>
      </c>
      <c r="D104" s="35"/>
      <c r="E104" s="35"/>
      <c r="F104" s="212" t="str">
        <f>F7</f>
        <v>03 - Interiér - prvotní vybavení</v>
      </c>
      <c r="G104" s="251"/>
      <c r="H104" s="251"/>
      <c r="I104" s="251"/>
      <c r="J104" s="251"/>
      <c r="K104" s="251"/>
      <c r="L104" s="251"/>
      <c r="M104" s="251"/>
      <c r="N104" s="251"/>
      <c r="O104" s="251"/>
      <c r="P104" s="251"/>
      <c r="Q104" s="35"/>
      <c r="R104" s="36"/>
    </row>
    <row r="105" spans="2:63" s="1" customFormat="1" ht="6.95" customHeight="1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6"/>
    </row>
    <row r="106" spans="2:63" s="1" customFormat="1" ht="18" customHeight="1">
      <c r="B106" s="34"/>
      <c r="C106" s="31" t="s">
        <v>21</v>
      </c>
      <c r="D106" s="35"/>
      <c r="E106" s="35"/>
      <c r="F106" s="29" t="str">
        <f>F9</f>
        <v>Náchod</v>
      </c>
      <c r="G106" s="35"/>
      <c r="H106" s="35"/>
      <c r="I106" s="35"/>
      <c r="J106" s="35"/>
      <c r="K106" s="31" t="s">
        <v>23</v>
      </c>
      <c r="L106" s="35"/>
      <c r="M106" s="252" t="str">
        <f>IF(O9="","",O9)</f>
        <v>10. 11. 2017</v>
      </c>
      <c r="N106" s="252"/>
      <c r="O106" s="252"/>
      <c r="P106" s="252"/>
      <c r="Q106" s="35"/>
      <c r="R106" s="36"/>
    </row>
    <row r="107" spans="2:63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63" s="1" customFormat="1" ht="15">
      <c r="B108" s="34"/>
      <c r="C108" s="31" t="s">
        <v>25</v>
      </c>
      <c r="D108" s="35"/>
      <c r="E108" s="35"/>
      <c r="F108" s="29" t="str">
        <f>E12</f>
        <v>Oblastní nemocnice Náchod</v>
      </c>
      <c r="G108" s="35"/>
      <c r="H108" s="35"/>
      <c r="I108" s="35"/>
      <c r="J108" s="35"/>
      <c r="K108" s="31" t="s">
        <v>31</v>
      </c>
      <c r="L108" s="35"/>
      <c r="M108" s="221" t="str">
        <f>E18</f>
        <v>JIKA CZ, ing Jiří Slánský</v>
      </c>
      <c r="N108" s="221"/>
      <c r="O108" s="221"/>
      <c r="P108" s="221"/>
      <c r="Q108" s="221"/>
      <c r="R108" s="36"/>
    </row>
    <row r="109" spans="2:63" s="1" customFormat="1" ht="14.45" customHeight="1">
      <c r="B109" s="34"/>
      <c r="C109" s="31" t="s">
        <v>29</v>
      </c>
      <c r="D109" s="35"/>
      <c r="E109" s="35"/>
      <c r="F109" s="29" t="str">
        <f>IF(E15="","",E15)</f>
        <v xml:space="preserve"> </v>
      </c>
      <c r="G109" s="35"/>
      <c r="H109" s="35"/>
      <c r="I109" s="35"/>
      <c r="J109" s="35"/>
      <c r="K109" s="31" t="s">
        <v>34</v>
      </c>
      <c r="L109" s="35"/>
      <c r="M109" s="221" t="str">
        <f>E21</f>
        <v>Jan Petr</v>
      </c>
      <c r="N109" s="221"/>
      <c r="O109" s="221"/>
      <c r="P109" s="221"/>
      <c r="Q109" s="221"/>
      <c r="R109" s="36"/>
    </row>
    <row r="110" spans="2:63" s="1" customFormat="1" ht="10.3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3" s="8" customFormat="1" ht="29.25" customHeight="1">
      <c r="B111" s="122"/>
      <c r="C111" s="123" t="s">
        <v>150</v>
      </c>
      <c r="D111" s="124" t="s">
        <v>151</v>
      </c>
      <c r="E111" s="124" t="s">
        <v>59</v>
      </c>
      <c r="F111" s="253" t="s">
        <v>152</v>
      </c>
      <c r="G111" s="253"/>
      <c r="H111" s="253"/>
      <c r="I111" s="253"/>
      <c r="J111" s="124" t="s">
        <v>153</v>
      </c>
      <c r="K111" s="124" t="s">
        <v>154</v>
      </c>
      <c r="L111" s="253" t="s">
        <v>155</v>
      </c>
      <c r="M111" s="253"/>
      <c r="N111" s="253" t="s">
        <v>130</v>
      </c>
      <c r="O111" s="253"/>
      <c r="P111" s="253"/>
      <c r="Q111" s="254"/>
      <c r="R111" s="125"/>
      <c r="T111" s="75" t="s">
        <v>156</v>
      </c>
      <c r="U111" s="76" t="s">
        <v>41</v>
      </c>
      <c r="V111" s="76" t="s">
        <v>157</v>
      </c>
      <c r="W111" s="76" t="s">
        <v>158</v>
      </c>
      <c r="X111" s="76" t="s">
        <v>159</v>
      </c>
      <c r="Y111" s="76" t="s">
        <v>160</v>
      </c>
      <c r="Z111" s="76" t="s">
        <v>161</v>
      </c>
      <c r="AA111" s="77" t="s">
        <v>162</v>
      </c>
    </row>
    <row r="112" spans="2:63" s="1" customFormat="1" ht="29.25" customHeight="1">
      <c r="B112" s="34"/>
      <c r="C112" s="79" t="s">
        <v>126</v>
      </c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233">
        <f>BK112</f>
        <v>0</v>
      </c>
      <c r="O112" s="234"/>
      <c r="P112" s="234"/>
      <c r="Q112" s="234"/>
      <c r="R112" s="36"/>
      <c r="T112" s="78"/>
      <c r="U112" s="50"/>
      <c r="V112" s="50"/>
      <c r="W112" s="126">
        <f>W113</f>
        <v>4.3760000000000003</v>
      </c>
      <c r="X112" s="50"/>
      <c r="Y112" s="126">
        <f>Y113</f>
        <v>6.239999999999999E-3</v>
      </c>
      <c r="Z112" s="50"/>
      <c r="AA112" s="127">
        <f>AA113</f>
        <v>0</v>
      </c>
      <c r="AT112" s="21" t="s">
        <v>76</v>
      </c>
      <c r="AU112" s="21" t="s">
        <v>132</v>
      </c>
      <c r="BK112" s="128">
        <f>BK113</f>
        <v>0</v>
      </c>
    </row>
    <row r="113" spans="2:65" s="9" customFormat="1" ht="37.35" customHeight="1">
      <c r="B113" s="129"/>
      <c r="C113" s="130"/>
      <c r="D113" s="131" t="s">
        <v>139</v>
      </c>
      <c r="E113" s="131"/>
      <c r="F113" s="131"/>
      <c r="G113" s="131"/>
      <c r="H113" s="131"/>
      <c r="I113" s="131"/>
      <c r="J113" s="131"/>
      <c r="K113" s="131"/>
      <c r="L113" s="131"/>
      <c r="M113" s="131"/>
      <c r="N113" s="235">
        <f>BK113</f>
        <v>0</v>
      </c>
      <c r="O113" s="236"/>
      <c r="P113" s="236"/>
      <c r="Q113" s="236"/>
      <c r="R113" s="132"/>
      <c r="T113" s="133"/>
      <c r="U113" s="130"/>
      <c r="V113" s="130"/>
      <c r="W113" s="134">
        <f>W114+W127</f>
        <v>4.3760000000000003</v>
      </c>
      <c r="X113" s="130"/>
      <c r="Y113" s="134">
        <f>Y114+Y127</f>
        <v>6.239999999999999E-3</v>
      </c>
      <c r="Z113" s="130"/>
      <c r="AA113" s="135">
        <f>AA114+AA127</f>
        <v>0</v>
      </c>
      <c r="AR113" s="136" t="s">
        <v>122</v>
      </c>
      <c r="AT113" s="137" t="s">
        <v>76</v>
      </c>
      <c r="AU113" s="137" t="s">
        <v>77</v>
      </c>
      <c r="AY113" s="136" t="s">
        <v>163</v>
      </c>
      <c r="BK113" s="138">
        <f>BK114+BK127</f>
        <v>0</v>
      </c>
    </row>
    <row r="114" spans="2:65" s="9" customFormat="1" ht="19.899999999999999" customHeight="1">
      <c r="B114" s="129"/>
      <c r="C114" s="130"/>
      <c r="D114" s="139" t="s">
        <v>688</v>
      </c>
      <c r="E114" s="139"/>
      <c r="F114" s="139"/>
      <c r="G114" s="139"/>
      <c r="H114" s="139"/>
      <c r="I114" s="139"/>
      <c r="J114" s="139"/>
      <c r="K114" s="139"/>
      <c r="L114" s="139"/>
      <c r="M114" s="139"/>
      <c r="N114" s="237">
        <f>BK114</f>
        <v>0</v>
      </c>
      <c r="O114" s="238"/>
      <c r="P114" s="238"/>
      <c r="Q114" s="238"/>
      <c r="R114" s="132"/>
      <c r="T114" s="133"/>
      <c r="U114" s="130"/>
      <c r="V114" s="130"/>
      <c r="W114" s="134">
        <f>SUM(W115:W126)</f>
        <v>3.96</v>
      </c>
      <c r="X114" s="130"/>
      <c r="Y114" s="134">
        <f>SUM(Y115:Y126)</f>
        <v>6.239999999999999E-3</v>
      </c>
      <c r="Z114" s="130"/>
      <c r="AA114" s="135">
        <f>SUM(AA115:AA126)</f>
        <v>0</v>
      </c>
      <c r="AR114" s="136" t="s">
        <v>122</v>
      </c>
      <c r="AT114" s="137" t="s">
        <v>76</v>
      </c>
      <c r="AU114" s="137" t="s">
        <v>85</v>
      </c>
      <c r="AY114" s="136" t="s">
        <v>163</v>
      </c>
      <c r="BK114" s="138">
        <f>SUM(BK115:BK126)</f>
        <v>0</v>
      </c>
    </row>
    <row r="115" spans="2:65" s="1" customFormat="1" ht="25.5" customHeight="1">
      <c r="B115" s="140"/>
      <c r="C115" s="141" t="s">
        <v>85</v>
      </c>
      <c r="D115" s="141" t="s">
        <v>164</v>
      </c>
      <c r="E115" s="142" t="s">
        <v>689</v>
      </c>
      <c r="F115" s="225" t="s">
        <v>690</v>
      </c>
      <c r="G115" s="225"/>
      <c r="H115" s="225"/>
      <c r="I115" s="225"/>
      <c r="J115" s="143" t="s">
        <v>493</v>
      </c>
      <c r="K115" s="144">
        <v>3</v>
      </c>
      <c r="L115" s="226"/>
      <c r="M115" s="226"/>
      <c r="N115" s="226">
        <f>ROUND(L115*K115,2)</f>
        <v>0</v>
      </c>
      <c r="O115" s="226"/>
      <c r="P115" s="226"/>
      <c r="Q115" s="226"/>
      <c r="R115" s="145"/>
      <c r="T115" s="146" t="s">
        <v>5</v>
      </c>
      <c r="U115" s="43" t="s">
        <v>42</v>
      </c>
      <c r="V115" s="147">
        <v>0.33</v>
      </c>
      <c r="W115" s="147">
        <f>V115*K115</f>
        <v>0.99</v>
      </c>
      <c r="X115" s="147">
        <v>5.1999999999999995E-4</v>
      </c>
      <c r="Y115" s="147">
        <f>X115*K115</f>
        <v>1.5599999999999998E-3</v>
      </c>
      <c r="Z115" s="147">
        <v>0</v>
      </c>
      <c r="AA115" s="148">
        <f>Z115*K115</f>
        <v>0</v>
      </c>
      <c r="AR115" s="21" t="s">
        <v>253</v>
      </c>
      <c r="AT115" s="21" t="s">
        <v>164</v>
      </c>
      <c r="AU115" s="21" t="s">
        <v>122</v>
      </c>
      <c r="AY115" s="21" t="s">
        <v>163</v>
      </c>
      <c r="BE115" s="149">
        <f>IF(U115="základní",N115,0)</f>
        <v>0</v>
      </c>
      <c r="BF115" s="149">
        <f>IF(U115="snížená",N115,0)</f>
        <v>0</v>
      </c>
      <c r="BG115" s="149">
        <f>IF(U115="zákl. přenesená",N115,0)</f>
        <v>0</v>
      </c>
      <c r="BH115" s="149">
        <f>IF(U115="sníž. přenesená",N115,0)</f>
        <v>0</v>
      </c>
      <c r="BI115" s="149">
        <f>IF(U115="nulová",N115,0)</f>
        <v>0</v>
      </c>
      <c r="BJ115" s="21" t="s">
        <v>85</v>
      </c>
      <c r="BK115" s="149">
        <f>ROUND(L115*K115,2)</f>
        <v>0</v>
      </c>
      <c r="BL115" s="21" t="s">
        <v>253</v>
      </c>
      <c r="BM115" s="21" t="s">
        <v>691</v>
      </c>
    </row>
    <row r="116" spans="2:65" s="11" customFormat="1" ht="16.5" customHeight="1">
      <c r="B116" s="157"/>
      <c r="C116" s="158"/>
      <c r="D116" s="158"/>
      <c r="E116" s="159" t="s">
        <v>5</v>
      </c>
      <c r="F116" s="247" t="s">
        <v>183</v>
      </c>
      <c r="G116" s="248"/>
      <c r="H116" s="248"/>
      <c r="I116" s="248"/>
      <c r="J116" s="158"/>
      <c r="K116" s="160">
        <v>3</v>
      </c>
      <c r="L116" s="158"/>
      <c r="M116" s="158"/>
      <c r="N116" s="158"/>
      <c r="O116" s="158"/>
      <c r="P116" s="158"/>
      <c r="Q116" s="158"/>
      <c r="R116" s="161"/>
      <c r="T116" s="162"/>
      <c r="U116" s="158"/>
      <c r="V116" s="158"/>
      <c r="W116" s="158"/>
      <c r="X116" s="158"/>
      <c r="Y116" s="158"/>
      <c r="Z116" s="158"/>
      <c r="AA116" s="163"/>
      <c r="AT116" s="164" t="s">
        <v>171</v>
      </c>
      <c r="AU116" s="164" t="s">
        <v>122</v>
      </c>
      <c r="AV116" s="11" t="s">
        <v>122</v>
      </c>
      <c r="AW116" s="11" t="s">
        <v>33</v>
      </c>
      <c r="AX116" s="11" t="s">
        <v>77</v>
      </c>
      <c r="AY116" s="164" t="s">
        <v>163</v>
      </c>
    </row>
    <row r="117" spans="2:65" s="12" customFormat="1" ht="16.5" customHeight="1">
      <c r="B117" s="165"/>
      <c r="C117" s="166"/>
      <c r="D117" s="166"/>
      <c r="E117" s="167" t="s">
        <v>5</v>
      </c>
      <c r="F117" s="231" t="s">
        <v>177</v>
      </c>
      <c r="G117" s="232"/>
      <c r="H117" s="232"/>
      <c r="I117" s="232"/>
      <c r="J117" s="166"/>
      <c r="K117" s="168">
        <v>3</v>
      </c>
      <c r="L117" s="166"/>
      <c r="M117" s="166"/>
      <c r="N117" s="166"/>
      <c r="O117" s="166"/>
      <c r="P117" s="166"/>
      <c r="Q117" s="166"/>
      <c r="R117" s="169"/>
      <c r="T117" s="170"/>
      <c r="U117" s="166"/>
      <c r="V117" s="166"/>
      <c r="W117" s="166"/>
      <c r="X117" s="166"/>
      <c r="Y117" s="166"/>
      <c r="Z117" s="166"/>
      <c r="AA117" s="171"/>
      <c r="AT117" s="172" t="s">
        <v>171</v>
      </c>
      <c r="AU117" s="172" t="s">
        <v>122</v>
      </c>
      <c r="AV117" s="12" t="s">
        <v>168</v>
      </c>
      <c r="AW117" s="12" t="s">
        <v>33</v>
      </c>
      <c r="AX117" s="12" t="s">
        <v>85</v>
      </c>
      <c r="AY117" s="172" t="s">
        <v>163</v>
      </c>
    </row>
    <row r="118" spans="2:65" s="1" customFormat="1" ht="25.5" customHeight="1">
      <c r="B118" s="140"/>
      <c r="C118" s="141" t="s">
        <v>122</v>
      </c>
      <c r="D118" s="141" t="s">
        <v>164</v>
      </c>
      <c r="E118" s="142" t="s">
        <v>692</v>
      </c>
      <c r="F118" s="225" t="s">
        <v>693</v>
      </c>
      <c r="G118" s="225"/>
      <c r="H118" s="225"/>
      <c r="I118" s="225"/>
      <c r="J118" s="143" t="s">
        <v>493</v>
      </c>
      <c r="K118" s="144">
        <v>3</v>
      </c>
      <c r="L118" s="226"/>
      <c r="M118" s="226"/>
      <c r="N118" s="226">
        <f>ROUND(L118*K118,2)</f>
        <v>0</v>
      </c>
      <c r="O118" s="226"/>
      <c r="P118" s="226"/>
      <c r="Q118" s="226"/>
      <c r="R118" s="145"/>
      <c r="T118" s="146" t="s">
        <v>5</v>
      </c>
      <c r="U118" s="43" t="s">
        <v>42</v>
      </c>
      <c r="V118" s="147">
        <v>0.33</v>
      </c>
      <c r="W118" s="147">
        <f>V118*K118</f>
        <v>0.99</v>
      </c>
      <c r="X118" s="147">
        <v>5.1999999999999995E-4</v>
      </c>
      <c r="Y118" s="147">
        <f>X118*K118</f>
        <v>1.5599999999999998E-3</v>
      </c>
      <c r="Z118" s="147">
        <v>0</v>
      </c>
      <c r="AA118" s="148">
        <f>Z118*K118</f>
        <v>0</v>
      </c>
      <c r="AR118" s="21" t="s">
        <v>253</v>
      </c>
      <c r="AT118" s="21" t="s">
        <v>164</v>
      </c>
      <c r="AU118" s="21" t="s">
        <v>122</v>
      </c>
      <c r="AY118" s="21" t="s">
        <v>163</v>
      </c>
      <c r="BE118" s="149">
        <f>IF(U118="základní",N118,0)</f>
        <v>0</v>
      </c>
      <c r="BF118" s="149">
        <f>IF(U118="snížená",N118,0)</f>
        <v>0</v>
      </c>
      <c r="BG118" s="149">
        <f>IF(U118="zákl. přenesená",N118,0)</f>
        <v>0</v>
      </c>
      <c r="BH118" s="149">
        <f>IF(U118="sníž. přenesená",N118,0)</f>
        <v>0</v>
      </c>
      <c r="BI118" s="149">
        <f>IF(U118="nulová",N118,0)</f>
        <v>0</v>
      </c>
      <c r="BJ118" s="21" t="s">
        <v>85</v>
      </c>
      <c r="BK118" s="149">
        <f>ROUND(L118*K118,2)</f>
        <v>0</v>
      </c>
      <c r="BL118" s="21" t="s">
        <v>253</v>
      </c>
      <c r="BM118" s="21" t="s">
        <v>694</v>
      </c>
    </row>
    <row r="119" spans="2:65" s="11" customFormat="1" ht="16.5" customHeight="1">
      <c r="B119" s="157"/>
      <c r="C119" s="158"/>
      <c r="D119" s="158"/>
      <c r="E119" s="159" t="s">
        <v>5</v>
      </c>
      <c r="F119" s="247" t="s">
        <v>183</v>
      </c>
      <c r="G119" s="248"/>
      <c r="H119" s="248"/>
      <c r="I119" s="248"/>
      <c r="J119" s="158"/>
      <c r="K119" s="160">
        <v>3</v>
      </c>
      <c r="L119" s="158"/>
      <c r="M119" s="158"/>
      <c r="N119" s="158"/>
      <c r="O119" s="158"/>
      <c r="P119" s="158"/>
      <c r="Q119" s="158"/>
      <c r="R119" s="161"/>
      <c r="T119" s="162"/>
      <c r="U119" s="158"/>
      <c r="V119" s="158"/>
      <c r="W119" s="158"/>
      <c r="X119" s="158"/>
      <c r="Y119" s="158"/>
      <c r="Z119" s="158"/>
      <c r="AA119" s="163"/>
      <c r="AT119" s="164" t="s">
        <v>171</v>
      </c>
      <c r="AU119" s="164" t="s">
        <v>122</v>
      </c>
      <c r="AV119" s="11" t="s">
        <v>122</v>
      </c>
      <c r="AW119" s="11" t="s">
        <v>33</v>
      </c>
      <c r="AX119" s="11" t="s">
        <v>77</v>
      </c>
      <c r="AY119" s="164" t="s">
        <v>163</v>
      </c>
    </row>
    <row r="120" spans="2:65" s="12" customFormat="1" ht="16.5" customHeight="1">
      <c r="B120" s="165"/>
      <c r="C120" s="166"/>
      <c r="D120" s="166"/>
      <c r="E120" s="167" t="s">
        <v>5</v>
      </c>
      <c r="F120" s="231" t="s">
        <v>177</v>
      </c>
      <c r="G120" s="232"/>
      <c r="H120" s="232"/>
      <c r="I120" s="232"/>
      <c r="J120" s="166"/>
      <c r="K120" s="168">
        <v>3</v>
      </c>
      <c r="L120" s="166"/>
      <c r="M120" s="166"/>
      <c r="N120" s="166"/>
      <c r="O120" s="166"/>
      <c r="P120" s="166"/>
      <c r="Q120" s="166"/>
      <c r="R120" s="169"/>
      <c r="T120" s="170"/>
      <c r="U120" s="166"/>
      <c r="V120" s="166"/>
      <c r="W120" s="166"/>
      <c r="X120" s="166"/>
      <c r="Y120" s="166"/>
      <c r="Z120" s="166"/>
      <c r="AA120" s="171"/>
      <c r="AT120" s="172" t="s">
        <v>171</v>
      </c>
      <c r="AU120" s="172" t="s">
        <v>122</v>
      </c>
      <c r="AV120" s="12" t="s">
        <v>168</v>
      </c>
      <c r="AW120" s="12" t="s">
        <v>33</v>
      </c>
      <c r="AX120" s="12" t="s">
        <v>85</v>
      </c>
      <c r="AY120" s="172" t="s">
        <v>163</v>
      </c>
    </row>
    <row r="121" spans="2:65" s="1" customFormat="1" ht="25.5" customHeight="1">
      <c r="B121" s="140"/>
      <c r="C121" s="141" t="s">
        <v>183</v>
      </c>
      <c r="D121" s="141" t="s">
        <v>164</v>
      </c>
      <c r="E121" s="142" t="s">
        <v>695</v>
      </c>
      <c r="F121" s="225" t="s">
        <v>696</v>
      </c>
      <c r="G121" s="225"/>
      <c r="H121" s="225"/>
      <c r="I121" s="225"/>
      <c r="J121" s="143" t="s">
        <v>493</v>
      </c>
      <c r="K121" s="144">
        <v>3</v>
      </c>
      <c r="L121" s="226"/>
      <c r="M121" s="226"/>
      <c r="N121" s="226">
        <f>ROUND(L121*K121,2)</f>
        <v>0</v>
      </c>
      <c r="O121" s="226"/>
      <c r="P121" s="226"/>
      <c r="Q121" s="226"/>
      <c r="R121" s="145"/>
      <c r="T121" s="146" t="s">
        <v>5</v>
      </c>
      <c r="U121" s="43" t="s">
        <v>42</v>
      </c>
      <c r="V121" s="147">
        <v>0.33</v>
      </c>
      <c r="W121" s="147">
        <f>V121*K121</f>
        <v>0.99</v>
      </c>
      <c r="X121" s="147">
        <v>5.1999999999999995E-4</v>
      </c>
      <c r="Y121" s="147">
        <f>X121*K121</f>
        <v>1.5599999999999998E-3</v>
      </c>
      <c r="Z121" s="147">
        <v>0</v>
      </c>
      <c r="AA121" s="148">
        <f>Z121*K121</f>
        <v>0</v>
      </c>
      <c r="AR121" s="21" t="s">
        <v>253</v>
      </c>
      <c r="AT121" s="21" t="s">
        <v>164</v>
      </c>
      <c r="AU121" s="21" t="s">
        <v>122</v>
      </c>
      <c r="AY121" s="21" t="s">
        <v>163</v>
      </c>
      <c r="BE121" s="149">
        <f>IF(U121="základní",N121,0)</f>
        <v>0</v>
      </c>
      <c r="BF121" s="149">
        <f>IF(U121="snížená",N121,0)</f>
        <v>0</v>
      </c>
      <c r="BG121" s="149">
        <f>IF(U121="zákl. přenesená",N121,0)</f>
        <v>0</v>
      </c>
      <c r="BH121" s="149">
        <f>IF(U121="sníž. přenesená",N121,0)</f>
        <v>0</v>
      </c>
      <c r="BI121" s="149">
        <f>IF(U121="nulová",N121,0)</f>
        <v>0</v>
      </c>
      <c r="BJ121" s="21" t="s">
        <v>85</v>
      </c>
      <c r="BK121" s="149">
        <f>ROUND(L121*K121,2)</f>
        <v>0</v>
      </c>
      <c r="BL121" s="21" t="s">
        <v>253</v>
      </c>
      <c r="BM121" s="21" t="s">
        <v>697</v>
      </c>
    </row>
    <row r="122" spans="2:65" s="11" customFormat="1" ht="16.5" customHeight="1">
      <c r="B122" s="157"/>
      <c r="C122" s="158"/>
      <c r="D122" s="158"/>
      <c r="E122" s="159" t="s">
        <v>5</v>
      </c>
      <c r="F122" s="247" t="s">
        <v>183</v>
      </c>
      <c r="G122" s="248"/>
      <c r="H122" s="248"/>
      <c r="I122" s="248"/>
      <c r="J122" s="158"/>
      <c r="K122" s="160">
        <v>3</v>
      </c>
      <c r="L122" s="158"/>
      <c r="M122" s="158"/>
      <c r="N122" s="158"/>
      <c r="O122" s="158"/>
      <c r="P122" s="158"/>
      <c r="Q122" s="158"/>
      <c r="R122" s="161"/>
      <c r="T122" s="162"/>
      <c r="U122" s="158"/>
      <c r="V122" s="158"/>
      <c r="W122" s="158"/>
      <c r="X122" s="158"/>
      <c r="Y122" s="158"/>
      <c r="Z122" s="158"/>
      <c r="AA122" s="163"/>
      <c r="AT122" s="164" t="s">
        <v>171</v>
      </c>
      <c r="AU122" s="164" t="s">
        <v>122</v>
      </c>
      <c r="AV122" s="11" t="s">
        <v>122</v>
      </c>
      <c r="AW122" s="11" t="s">
        <v>33</v>
      </c>
      <c r="AX122" s="11" t="s">
        <v>77</v>
      </c>
      <c r="AY122" s="164" t="s">
        <v>163</v>
      </c>
    </row>
    <row r="123" spans="2:65" s="12" customFormat="1" ht="16.5" customHeight="1">
      <c r="B123" s="165"/>
      <c r="C123" s="166"/>
      <c r="D123" s="166"/>
      <c r="E123" s="167" t="s">
        <v>5</v>
      </c>
      <c r="F123" s="231" t="s">
        <v>177</v>
      </c>
      <c r="G123" s="232"/>
      <c r="H123" s="232"/>
      <c r="I123" s="232"/>
      <c r="J123" s="166"/>
      <c r="K123" s="168">
        <v>3</v>
      </c>
      <c r="L123" s="166"/>
      <c r="M123" s="166"/>
      <c r="N123" s="166"/>
      <c r="O123" s="166"/>
      <c r="P123" s="166"/>
      <c r="Q123" s="166"/>
      <c r="R123" s="169"/>
      <c r="T123" s="170"/>
      <c r="U123" s="166"/>
      <c r="V123" s="166"/>
      <c r="W123" s="166"/>
      <c r="X123" s="166"/>
      <c r="Y123" s="166"/>
      <c r="Z123" s="166"/>
      <c r="AA123" s="171"/>
      <c r="AT123" s="172" t="s">
        <v>171</v>
      </c>
      <c r="AU123" s="172" t="s">
        <v>122</v>
      </c>
      <c r="AV123" s="12" t="s">
        <v>168</v>
      </c>
      <c r="AW123" s="12" t="s">
        <v>33</v>
      </c>
      <c r="AX123" s="12" t="s">
        <v>85</v>
      </c>
      <c r="AY123" s="172" t="s">
        <v>163</v>
      </c>
    </row>
    <row r="124" spans="2:65" s="1" customFormat="1" ht="25.5" customHeight="1">
      <c r="B124" s="140"/>
      <c r="C124" s="141" t="s">
        <v>168</v>
      </c>
      <c r="D124" s="141" t="s">
        <v>164</v>
      </c>
      <c r="E124" s="142" t="s">
        <v>698</v>
      </c>
      <c r="F124" s="225" t="s">
        <v>699</v>
      </c>
      <c r="G124" s="225"/>
      <c r="H124" s="225"/>
      <c r="I124" s="225"/>
      <c r="J124" s="143" t="s">
        <v>493</v>
      </c>
      <c r="K124" s="144">
        <v>3</v>
      </c>
      <c r="L124" s="226"/>
      <c r="M124" s="226"/>
      <c r="N124" s="226">
        <f>ROUND(L124*K124,2)</f>
        <v>0</v>
      </c>
      <c r="O124" s="226"/>
      <c r="P124" s="226"/>
      <c r="Q124" s="226"/>
      <c r="R124" s="145"/>
      <c r="T124" s="146" t="s">
        <v>5</v>
      </c>
      <c r="U124" s="43" t="s">
        <v>42</v>
      </c>
      <c r="V124" s="147">
        <v>0.33</v>
      </c>
      <c r="W124" s="147">
        <f>V124*K124</f>
        <v>0.99</v>
      </c>
      <c r="X124" s="147">
        <v>5.1999999999999995E-4</v>
      </c>
      <c r="Y124" s="147">
        <f>X124*K124</f>
        <v>1.5599999999999998E-3</v>
      </c>
      <c r="Z124" s="147">
        <v>0</v>
      </c>
      <c r="AA124" s="148">
        <f>Z124*K124</f>
        <v>0</v>
      </c>
      <c r="AR124" s="21" t="s">
        <v>253</v>
      </c>
      <c r="AT124" s="21" t="s">
        <v>164</v>
      </c>
      <c r="AU124" s="21" t="s">
        <v>122</v>
      </c>
      <c r="AY124" s="21" t="s">
        <v>163</v>
      </c>
      <c r="BE124" s="149">
        <f>IF(U124="základní",N124,0)</f>
        <v>0</v>
      </c>
      <c r="BF124" s="149">
        <f>IF(U124="snížená",N124,0)</f>
        <v>0</v>
      </c>
      <c r="BG124" s="149">
        <f>IF(U124="zákl. přenesená",N124,0)</f>
        <v>0</v>
      </c>
      <c r="BH124" s="149">
        <f>IF(U124="sníž. přenesená",N124,0)</f>
        <v>0</v>
      </c>
      <c r="BI124" s="149">
        <f>IF(U124="nulová",N124,0)</f>
        <v>0</v>
      </c>
      <c r="BJ124" s="21" t="s">
        <v>85</v>
      </c>
      <c r="BK124" s="149">
        <f>ROUND(L124*K124,2)</f>
        <v>0</v>
      </c>
      <c r="BL124" s="21" t="s">
        <v>253</v>
      </c>
      <c r="BM124" s="21" t="s">
        <v>700</v>
      </c>
    </row>
    <row r="125" spans="2:65" s="11" customFormat="1" ht="16.5" customHeight="1">
      <c r="B125" s="157"/>
      <c r="C125" s="158"/>
      <c r="D125" s="158"/>
      <c r="E125" s="159" t="s">
        <v>5</v>
      </c>
      <c r="F125" s="247" t="s">
        <v>183</v>
      </c>
      <c r="G125" s="248"/>
      <c r="H125" s="248"/>
      <c r="I125" s="248"/>
      <c r="J125" s="158"/>
      <c r="K125" s="160">
        <v>3</v>
      </c>
      <c r="L125" s="158"/>
      <c r="M125" s="158"/>
      <c r="N125" s="158"/>
      <c r="O125" s="158"/>
      <c r="P125" s="158"/>
      <c r="Q125" s="158"/>
      <c r="R125" s="161"/>
      <c r="T125" s="162"/>
      <c r="U125" s="158"/>
      <c r="V125" s="158"/>
      <c r="W125" s="158"/>
      <c r="X125" s="158"/>
      <c r="Y125" s="158"/>
      <c r="Z125" s="158"/>
      <c r="AA125" s="163"/>
      <c r="AT125" s="164" t="s">
        <v>171</v>
      </c>
      <c r="AU125" s="164" t="s">
        <v>122</v>
      </c>
      <c r="AV125" s="11" t="s">
        <v>122</v>
      </c>
      <c r="AW125" s="11" t="s">
        <v>33</v>
      </c>
      <c r="AX125" s="11" t="s">
        <v>77</v>
      </c>
      <c r="AY125" s="164" t="s">
        <v>163</v>
      </c>
    </row>
    <row r="126" spans="2:65" s="12" customFormat="1" ht="16.5" customHeight="1">
      <c r="B126" s="165"/>
      <c r="C126" s="166"/>
      <c r="D126" s="166"/>
      <c r="E126" s="167" t="s">
        <v>5</v>
      </c>
      <c r="F126" s="231" t="s">
        <v>177</v>
      </c>
      <c r="G126" s="232"/>
      <c r="H126" s="232"/>
      <c r="I126" s="232"/>
      <c r="J126" s="166"/>
      <c r="K126" s="168">
        <v>3</v>
      </c>
      <c r="L126" s="166"/>
      <c r="M126" s="166"/>
      <c r="N126" s="166"/>
      <c r="O126" s="166"/>
      <c r="P126" s="166"/>
      <c r="Q126" s="166"/>
      <c r="R126" s="169"/>
      <c r="T126" s="170"/>
      <c r="U126" s="166"/>
      <c r="V126" s="166"/>
      <c r="W126" s="166"/>
      <c r="X126" s="166"/>
      <c r="Y126" s="166"/>
      <c r="Z126" s="166"/>
      <c r="AA126" s="171"/>
      <c r="AT126" s="172" t="s">
        <v>171</v>
      </c>
      <c r="AU126" s="172" t="s">
        <v>122</v>
      </c>
      <c r="AV126" s="12" t="s">
        <v>168</v>
      </c>
      <c r="AW126" s="12" t="s">
        <v>33</v>
      </c>
      <c r="AX126" s="12" t="s">
        <v>85</v>
      </c>
      <c r="AY126" s="172" t="s">
        <v>163</v>
      </c>
    </row>
    <row r="127" spans="2:65" s="9" customFormat="1" ht="29.85" customHeight="1">
      <c r="B127" s="129"/>
      <c r="C127" s="130"/>
      <c r="D127" s="139" t="s">
        <v>142</v>
      </c>
      <c r="E127" s="139"/>
      <c r="F127" s="139"/>
      <c r="G127" s="139"/>
      <c r="H127" s="139"/>
      <c r="I127" s="139"/>
      <c r="J127" s="139"/>
      <c r="K127" s="139"/>
      <c r="L127" s="139"/>
      <c r="M127" s="139"/>
      <c r="N127" s="237">
        <f>BK127</f>
        <v>0</v>
      </c>
      <c r="O127" s="238"/>
      <c r="P127" s="238"/>
      <c r="Q127" s="238"/>
      <c r="R127" s="132"/>
      <c r="T127" s="133"/>
      <c r="U127" s="130"/>
      <c r="V127" s="130"/>
      <c r="W127" s="134">
        <f>SUM(W128:W130)</f>
        <v>0.41599999999999998</v>
      </c>
      <c r="X127" s="130"/>
      <c r="Y127" s="134">
        <f>SUM(Y128:Y130)</f>
        <v>0</v>
      </c>
      <c r="Z127" s="130"/>
      <c r="AA127" s="135">
        <f>SUM(AA128:AA130)</f>
        <v>0</v>
      </c>
      <c r="AR127" s="136" t="s">
        <v>122</v>
      </c>
      <c r="AT127" s="137" t="s">
        <v>76</v>
      </c>
      <c r="AU127" s="137" t="s">
        <v>85</v>
      </c>
      <c r="AY127" s="136" t="s">
        <v>163</v>
      </c>
      <c r="BK127" s="138">
        <f>SUM(BK128:BK130)</f>
        <v>0</v>
      </c>
    </row>
    <row r="128" spans="2:65" s="1" customFormat="1" ht="25.5" customHeight="1">
      <c r="B128" s="140"/>
      <c r="C128" s="141" t="s">
        <v>194</v>
      </c>
      <c r="D128" s="141" t="s">
        <v>164</v>
      </c>
      <c r="E128" s="142" t="s">
        <v>701</v>
      </c>
      <c r="F128" s="225" t="s">
        <v>702</v>
      </c>
      <c r="G128" s="225"/>
      <c r="H128" s="225"/>
      <c r="I128" s="225"/>
      <c r="J128" s="143" t="s">
        <v>203</v>
      </c>
      <c r="K128" s="144">
        <v>1</v>
      </c>
      <c r="L128" s="226"/>
      <c r="M128" s="226"/>
      <c r="N128" s="226">
        <f>ROUND(L128*K128,2)</f>
        <v>0</v>
      </c>
      <c r="O128" s="226"/>
      <c r="P128" s="226"/>
      <c r="Q128" s="226"/>
      <c r="R128" s="145"/>
      <c r="T128" s="146" t="s">
        <v>5</v>
      </c>
      <c r="U128" s="43" t="s">
        <v>42</v>
      </c>
      <c r="V128" s="147">
        <v>0.41599999999999998</v>
      </c>
      <c r="W128" s="147">
        <f>V128*K128</f>
        <v>0.41599999999999998</v>
      </c>
      <c r="X128" s="147">
        <v>0</v>
      </c>
      <c r="Y128" s="147">
        <f>X128*K128</f>
        <v>0</v>
      </c>
      <c r="Z128" s="147">
        <v>0</v>
      </c>
      <c r="AA128" s="148">
        <f>Z128*K128</f>
        <v>0</v>
      </c>
      <c r="AR128" s="21" t="s">
        <v>253</v>
      </c>
      <c r="AT128" s="21" t="s">
        <v>164</v>
      </c>
      <c r="AU128" s="21" t="s">
        <v>122</v>
      </c>
      <c r="AY128" s="21" t="s">
        <v>163</v>
      </c>
      <c r="BE128" s="149">
        <f>IF(U128="základní",N128,0)</f>
        <v>0</v>
      </c>
      <c r="BF128" s="149">
        <f>IF(U128="snížená",N128,0)</f>
        <v>0</v>
      </c>
      <c r="BG128" s="149">
        <f>IF(U128="zákl. přenesená",N128,0)</f>
        <v>0</v>
      </c>
      <c r="BH128" s="149">
        <f>IF(U128="sníž. přenesená",N128,0)</f>
        <v>0</v>
      </c>
      <c r="BI128" s="149">
        <f>IF(U128="nulová",N128,0)</f>
        <v>0</v>
      </c>
      <c r="BJ128" s="21" t="s">
        <v>85</v>
      </c>
      <c r="BK128" s="149">
        <f>ROUND(L128*K128,2)</f>
        <v>0</v>
      </c>
      <c r="BL128" s="21" t="s">
        <v>253</v>
      </c>
      <c r="BM128" s="21" t="s">
        <v>703</v>
      </c>
    </row>
    <row r="129" spans="2:51" s="11" customFormat="1" ht="16.5" customHeight="1">
      <c r="B129" s="157"/>
      <c r="C129" s="158"/>
      <c r="D129" s="158"/>
      <c r="E129" s="159" t="s">
        <v>5</v>
      </c>
      <c r="F129" s="247" t="s">
        <v>85</v>
      </c>
      <c r="G129" s="248"/>
      <c r="H129" s="248"/>
      <c r="I129" s="248"/>
      <c r="J129" s="158"/>
      <c r="K129" s="160">
        <v>1</v>
      </c>
      <c r="L129" s="158"/>
      <c r="M129" s="158"/>
      <c r="N129" s="158"/>
      <c r="O129" s="158"/>
      <c r="P129" s="158"/>
      <c r="Q129" s="158"/>
      <c r="R129" s="161"/>
      <c r="T129" s="162"/>
      <c r="U129" s="158"/>
      <c r="V129" s="158"/>
      <c r="W129" s="158"/>
      <c r="X129" s="158"/>
      <c r="Y129" s="158"/>
      <c r="Z129" s="158"/>
      <c r="AA129" s="163"/>
      <c r="AT129" s="164" t="s">
        <v>171</v>
      </c>
      <c r="AU129" s="164" t="s">
        <v>122</v>
      </c>
      <c r="AV129" s="11" t="s">
        <v>122</v>
      </c>
      <c r="AW129" s="11" t="s">
        <v>33</v>
      </c>
      <c r="AX129" s="11" t="s">
        <v>77</v>
      </c>
      <c r="AY129" s="164" t="s">
        <v>163</v>
      </c>
    </row>
    <row r="130" spans="2:51" s="12" customFormat="1" ht="16.5" customHeight="1">
      <c r="B130" s="165"/>
      <c r="C130" s="166"/>
      <c r="D130" s="166"/>
      <c r="E130" s="167" t="s">
        <v>5</v>
      </c>
      <c r="F130" s="231" t="s">
        <v>177</v>
      </c>
      <c r="G130" s="232"/>
      <c r="H130" s="232"/>
      <c r="I130" s="232"/>
      <c r="J130" s="166"/>
      <c r="K130" s="168">
        <v>1</v>
      </c>
      <c r="L130" s="166"/>
      <c r="M130" s="166"/>
      <c r="N130" s="166"/>
      <c r="O130" s="166"/>
      <c r="P130" s="166"/>
      <c r="Q130" s="166"/>
      <c r="R130" s="169"/>
      <c r="T130" s="177"/>
      <c r="U130" s="178"/>
      <c r="V130" s="178"/>
      <c r="W130" s="178"/>
      <c r="X130" s="178"/>
      <c r="Y130" s="178"/>
      <c r="Z130" s="178"/>
      <c r="AA130" s="179"/>
      <c r="AT130" s="172" t="s">
        <v>171</v>
      </c>
      <c r="AU130" s="172" t="s">
        <v>122</v>
      </c>
      <c r="AV130" s="12" t="s">
        <v>168</v>
      </c>
      <c r="AW130" s="12" t="s">
        <v>33</v>
      </c>
      <c r="AX130" s="12" t="s">
        <v>85</v>
      </c>
      <c r="AY130" s="172" t="s">
        <v>163</v>
      </c>
    </row>
    <row r="131" spans="2:51" s="1" customFormat="1" ht="6.95" customHeight="1">
      <c r="B131" s="58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60"/>
    </row>
  </sheetData>
  <mergeCells count="82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3:Q93"/>
    <mergeCell ref="L95:Q95"/>
    <mergeCell ref="C101:Q101"/>
    <mergeCell ref="F103:P103"/>
    <mergeCell ref="F104:P104"/>
    <mergeCell ref="M106:P106"/>
    <mergeCell ref="M108:Q108"/>
    <mergeCell ref="M109:Q109"/>
    <mergeCell ref="F111:I111"/>
    <mergeCell ref="L111:M111"/>
    <mergeCell ref="N111:Q111"/>
    <mergeCell ref="F115:I115"/>
    <mergeCell ref="L115:M115"/>
    <mergeCell ref="N115:Q115"/>
    <mergeCell ref="F116:I116"/>
    <mergeCell ref="F117:I117"/>
    <mergeCell ref="F118:I118"/>
    <mergeCell ref="L118:M118"/>
    <mergeCell ref="N118:Q118"/>
    <mergeCell ref="L124:M124"/>
    <mergeCell ref="N124:Q124"/>
    <mergeCell ref="F119:I119"/>
    <mergeCell ref="F120:I120"/>
    <mergeCell ref="F121:I121"/>
    <mergeCell ref="L121:M121"/>
    <mergeCell ref="N121:Q121"/>
    <mergeCell ref="H1:K1"/>
    <mergeCell ref="S2:AC2"/>
    <mergeCell ref="F129:I129"/>
    <mergeCell ref="F130:I130"/>
    <mergeCell ref="N112:Q112"/>
    <mergeCell ref="N113:Q113"/>
    <mergeCell ref="N114:Q114"/>
    <mergeCell ref="N127:Q127"/>
    <mergeCell ref="F125:I125"/>
    <mergeCell ref="F126:I126"/>
    <mergeCell ref="F128:I128"/>
    <mergeCell ref="L128:M128"/>
    <mergeCell ref="N128:Q128"/>
    <mergeCell ref="F122:I122"/>
    <mergeCell ref="F123:I123"/>
    <mergeCell ref="F124:I124"/>
  </mergeCells>
  <hyperlinks>
    <hyperlink ref="F1:G1" location="C2" display="1) Krycí list rozpočtu"/>
    <hyperlink ref="H1:K1" location="C86" display="2) Rekapitulace rozpočtu"/>
    <hyperlink ref="L1" location="C11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5"/>
  <sheetViews>
    <sheetView showGridLines="0" workbookViewId="0">
      <pane ySplit="1" topLeftCell="A94" activePane="bottomLeft" state="frozen"/>
      <selection pane="bottomLeft" activeCell="L114" sqref="L114:M1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117</v>
      </c>
      <c r="G1" s="16"/>
      <c r="H1" s="224" t="s">
        <v>118</v>
      </c>
      <c r="I1" s="224"/>
      <c r="J1" s="224"/>
      <c r="K1" s="224"/>
      <c r="L1" s="16" t="s">
        <v>119</v>
      </c>
      <c r="M1" s="14"/>
      <c r="N1" s="14"/>
      <c r="O1" s="15" t="s">
        <v>120</v>
      </c>
      <c r="P1" s="14"/>
      <c r="Q1" s="14"/>
      <c r="R1" s="14"/>
      <c r="S1" s="16" t="s">
        <v>121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94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122</v>
      </c>
    </row>
    <row r="4" spans="1:66" ht="36.950000000000003" customHeight="1">
      <c r="B4" s="25"/>
      <c r="C4" s="210" t="s">
        <v>123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9" t="str">
        <f>'Rekapitulace stavby'!K6</f>
        <v>Oblastní nemocnice Náchod - UTZ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7"/>
      <c r="R6" s="26"/>
    </row>
    <row r="7" spans="1:66" s="1" customFormat="1" ht="32.85" customHeight="1">
      <c r="B7" s="34"/>
      <c r="C7" s="35"/>
      <c r="D7" s="30" t="s">
        <v>124</v>
      </c>
      <c r="E7" s="35"/>
      <c r="F7" s="222" t="s">
        <v>704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52" t="str">
        <f>'Rekapitulace stavby'!AN8</f>
        <v>10. 11. 2017</v>
      </c>
      <c r="P9" s="252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21" t="s">
        <v>5</v>
      </c>
      <c r="P11" s="221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21" t="s">
        <v>5</v>
      </c>
      <c r="P12" s="221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21" t="str">
        <f>IF('Rekapitulace stavby'!AN13="","",'Rekapitulace stavby'!AN13)</f>
        <v/>
      </c>
      <c r="P14" s="221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21" t="str">
        <f>IF('Rekapitulace stavby'!AN14="","",'Rekapitulace stavby'!AN14)</f>
        <v/>
      </c>
      <c r="P15" s="221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21" t="s">
        <v>5</v>
      </c>
      <c r="P17" s="221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21" t="s">
        <v>5</v>
      </c>
      <c r="P18" s="221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21" t="s">
        <v>35</v>
      </c>
      <c r="P20" s="221"/>
      <c r="Q20" s="35"/>
      <c r="R20" s="36"/>
    </row>
    <row r="21" spans="2:18" s="1" customFormat="1" ht="18" customHeight="1">
      <c r="B21" s="34"/>
      <c r="C21" s="35"/>
      <c r="D21" s="35"/>
      <c r="E21" s="29" t="s">
        <v>36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21" t="s">
        <v>5</v>
      </c>
      <c r="P21" s="221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3" t="s">
        <v>5</v>
      </c>
      <c r="F24" s="223"/>
      <c r="G24" s="223"/>
      <c r="H24" s="223"/>
      <c r="I24" s="223"/>
      <c r="J24" s="223"/>
      <c r="K24" s="223"/>
      <c r="L24" s="223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126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127</v>
      </c>
      <c r="E28" s="35"/>
      <c r="F28" s="35"/>
      <c r="G28" s="35"/>
      <c r="H28" s="35"/>
      <c r="I28" s="35"/>
      <c r="J28" s="35"/>
      <c r="K28" s="35"/>
      <c r="L28" s="35"/>
      <c r="M28" s="197">
        <f>N92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40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51"/>
      <c r="O30" s="251"/>
      <c r="P30" s="251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0.21</v>
      </c>
      <c r="G32" s="107" t="s">
        <v>43</v>
      </c>
      <c r="H32" s="262">
        <f>ROUND((SUM(BE92:BE93)+SUM(BE111:BE114)), 2)</f>
        <v>0</v>
      </c>
      <c r="I32" s="251"/>
      <c r="J32" s="251"/>
      <c r="K32" s="35"/>
      <c r="L32" s="35"/>
      <c r="M32" s="262">
        <f>ROUND(ROUND((SUM(BE92:BE93)+SUM(BE111:BE114)), 2)*F32, 2)</f>
        <v>0</v>
      </c>
      <c r="N32" s="251"/>
      <c r="O32" s="251"/>
      <c r="P32" s="251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0.15</v>
      </c>
      <c r="G33" s="107" t="s">
        <v>43</v>
      </c>
      <c r="H33" s="262">
        <f>ROUND((SUM(BF92:BF93)+SUM(BF111:BF114)), 2)</f>
        <v>0</v>
      </c>
      <c r="I33" s="251"/>
      <c r="J33" s="251"/>
      <c r="K33" s="35"/>
      <c r="L33" s="35"/>
      <c r="M33" s="262">
        <f>ROUND(ROUND((SUM(BF92:BF93)+SUM(BF111:BF114)), 2)*F33, 2)</f>
        <v>0</v>
      </c>
      <c r="N33" s="251"/>
      <c r="O33" s="251"/>
      <c r="P33" s="251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0.21</v>
      </c>
      <c r="G34" s="107" t="s">
        <v>43</v>
      </c>
      <c r="H34" s="262">
        <f>ROUND((SUM(BG92:BG93)+SUM(BG111:BG114)), 2)</f>
        <v>0</v>
      </c>
      <c r="I34" s="251"/>
      <c r="J34" s="251"/>
      <c r="K34" s="35"/>
      <c r="L34" s="35"/>
      <c r="M34" s="262">
        <v>0</v>
      </c>
      <c r="N34" s="251"/>
      <c r="O34" s="251"/>
      <c r="P34" s="251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0.15</v>
      </c>
      <c r="G35" s="107" t="s">
        <v>43</v>
      </c>
      <c r="H35" s="262">
        <f>ROUND((SUM(BH92:BH93)+SUM(BH111:BH114)), 2)</f>
        <v>0</v>
      </c>
      <c r="I35" s="251"/>
      <c r="J35" s="251"/>
      <c r="K35" s="35"/>
      <c r="L35" s="35"/>
      <c r="M35" s="262">
        <v>0</v>
      </c>
      <c r="N35" s="251"/>
      <c r="O35" s="251"/>
      <c r="P35" s="251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07" t="s">
        <v>43</v>
      </c>
      <c r="H36" s="262">
        <f>ROUND((SUM(BI92:BI93)+SUM(BI111:BI114)), 2)</f>
        <v>0</v>
      </c>
      <c r="I36" s="251"/>
      <c r="J36" s="251"/>
      <c r="K36" s="35"/>
      <c r="L36" s="35"/>
      <c r="M36" s="262">
        <v>0</v>
      </c>
      <c r="N36" s="251"/>
      <c r="O36" s="251"/>
      <c r="P36" s="251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48</v>
      </c>
      <c r="E38" s="74"/>
      <c r="F38" s="74"/>
      <c r="G38" s="109" t="s">
        <v>49</v>
      </c>
      <c r="H38" s="110" t="s">
        <v>50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0" t="s">
        <v>128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9" t="str">
        <f>F6</f>
        <v>Oblastní nemocnice Náchod - UTZ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5"/>
      <c r="R78" s="36"/>
    </row>
    <row r="79" spans="2:18" s="1" customFormat="1" ht="36.950000000000003" customHeight="1">
      <c r="B79" s="34"/>
      <c r="C79" s="68" t="s">
        <v>124</v>
      </c>
      <c r="D79" s="35"/>
      <c r="E79" s="35"/>
      <c r="F79" s="212" t="str">
        <f>F7</f>
        <v>04 - ZTI</v>
      </c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>Náchod</v>
      </c>
      <c r="G81" s="35"/>
      <c r="H81" s="35"/>
      <c r="I81" s="35"/>
      <c r="J81" s="35"/>
      <c r="K81" s="31" t="s">
        <v>23</v>
      </c>
      <c r="L81" s="35"/>
      <c r="M81" s="252" t="str">
        <f>IF(O9="","",O9)</f>
        <v>10. 11. 2017</v>
      </c>
      <c r="N81" s="252"/>
      <c r="O81" s="252"/>
      <c r="P81" s="252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25</v>
      </c>
      <c r="D83" s="35"/>
      <c r="E83" s="35"/>
      <c r="F83" s="29" t="str">
        <f>E12</f>
        <v>Oblastní nemocnice Náchod</v>
      </c>
      <c r="G83" s="35"/>
      <c r="H83" s="35"/>
      <c r="I83" s="35"/>
      <c r="J83" s="35"/>
      <c r="K83" s="31" t="s">
        <v>31</v>
      </c>
      <c r="L83" s="35"/>
      <c r="M83" s="221" t="str">
        <f>E18</f>
        <v>JIKA CZ, ing Jiří Slánský</v>
      </c>
      <c r="N83" s="221"/>
      <c r="O83" s="221"/>
      <c r="P83" s="221"/>
      <c r="Q83" s="221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21" t="str">
        <f>E21</f>
        <v>Jan Petr</v>
      </c>
      <c r="N84" s="221"/>
      <c r="O84" s="221"/>
      <c r="P84" s="221"/>
      <c r="Q84" s="221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129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130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131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N111</f>
        <v>0</v>
      </c>
      <c r="O88" s="257"/>
      <c r="P88" s="257"/>
      <c r="Q88" s="257"/>
      <c r="R88" s="36"/>
      <c r="AU88" s="21" t="s">
        <v>132</v>
      </c>
    </row>
    <row r="89" spans="2:47" s="6" customFormat="1" ht="24.95" customHeight="1">
      <c r="B89" s="112"/>
      <c r="C89" s="113"/>
      <c r="D89" s="114" t="s">
        <v>139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6">
        <f>N112</f>
        <v>0</v>
      </c>
      <c r="O89" s="259"/>
      <c r="P89" s="259"/>
      <c r="Q89" s="259"/>
      <c r="R89" s="115"/>
    </row>
    <row r="90" spans="2:47" s="7" customFormat="1" ht="19.899999999999999" customHeight="1">
      <c r="B90" s="116"/>
      <c r="C90" s="117"/>
      <c r="D90" s="118" t="s">
        <v>705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5">
        <f>N113</f>
        <v>0</v>
      </c>
      <c r="O90" s="256"/>
      <c r="P90" s="256"/>
      <c r="Q90" s="256"/>
      <c r="R90" s="119"/>
    </row>
    <row r="91" spans="2:47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</row>
    <row r="92" spans="2:47" s="1" customFormat="1" ht="29.25" customHeight="1">
      <c r="B92" s="34"/>
      <c r="C92" s="111" t="s">
        <v>148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57">
        <v>0</v>
      </c>
      <c r="O92" s="258"/>
      <c r="P92" s="258"/>
      <c r="Q92" s="258"/>
      <c r="R92" s="36"/>
      <c r="T92" s="120"/>
      <c r="U92" s="121" t="s">
        <v>41</v>
      </c>
    </row>
    <row r="93" spans="2:47" s="1" customFormat="1" ht="1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6"/>
    </row>
    <row r="94" spans="2:47" s="1" customFormat="1" ht="29.25" customHeight="1">
      <c r="B94" s="34"/>
      <c r="C94" s="102" t="s">
        <v>116</v>
      </c>
      <c r="D94" s="103"/>
      <c r="E94" s="103"/>
      <c r="F94" s="103"/>
      <c r="G94" s="103"/>
      <c r="H94" s="103"/>
      <c r="I94" s="103"/>
      <c r="J94" s="103"/>
      <c r="K94" s="103"/>
      <c r="L94" s="199">
        <f>ROUND(SUM(N88+N92),2)</f>
        <v>0</v>
      </c>
      <c r="M94" s="199"/>
      <c r="N94" s="199"/>
      <c r="O94" s="199"/>
      <c r="P94" s="199"/>
      <c r="Q94" s="199"/>
      <c r="R94" s="36"/>
    </row>
    <row r="95" spans="2:47" s="1" customFormat="1" ht="6.95" customHeight="1"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60"/>
    </row>
    <row r="99" spans="2:63" s="1" customFormat="1" ht="6.95" customHeight="1"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3"/>
    </row>
    <row r="100" spans="2:63" s="1" customFormat="1" ht="36.950000000000003" customHeight="1">
      <c r="B100" s="34"/>
      <c r="C100" s="210" t="s">
        <v>149</v>
      </c>
      <c r="D100" s="251"/>
      <c r="E100" s="251"/>
      <c r="F100" s="251"/>
      <c r="G100" s="251"/>
      <c r="H100" s="251"/>
      <c r="I100" s="251"/>
      <c r="J100" s="251"/>
      <c r="K100" s="251"/>
      <c r="L100" s="251"/>
      <c r="M100" s="251"/>
      <c r="N100" s="251"/>
      <c r="O100" s="251"/>
      <c r="P100" s="251"/>
      <c r="Q100" s="251"/>
      <c r="R100" s="36"/>
    </row>
    <row r="101" spans="2:63" s="1" customFormat="1" ht="6.95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63" s="1" customFormat="1" ht="30" customHeight="1">
      <c r="B102" s="34"/>
      <c r="C102" s="31" t="s">
        <v>17</v>
      </c>
      <c r="D102" s="35"/>
      <c r="E102" s="35"/>
      <c r="F102" s="249" t="str">
        <f>F6</f>
        <v>Oblastní nemocnice Náchod - UTZ</v>
      </c>
      <c r="G102" s="250"/>
      <c r="H102" s="250"/>
      <c r="I102" s="250"/>
      <c r="J102" s="250"/>
      <c r="K102" s="250"/>
      <c r="L102" s="250"/>
      <c r="M102" s="250"/>
      <c r="N102" s="250"/>
      <c r="O102" s="250"/>
      <c r="P102" s="250"/>
      <c r="Q102" s="35"/>
      <c r="R102" s="36"/>
    </row>
    <row r="103" spans="2:63" s="1" customFormat="1" ht="36.950000000000003" customHeight="1">
      <c r="B103" s="34"/>
      <c r="C103" s="68" t="s">
        <v>124</v>
      </c>
      <c r="D103" s="35"/>
      <c r="E103" s="35"/>
      <c r="F103" s="212" t="str">
        <f>F7</f>
        <v>04 - ZTI</v>
      </c>
      <c r="G103" s="251"/>
      <c r="H103" s="251"/>
      <c r="I103" s="251"/>
      <c r="J103" s="251"/>
      <c r="K103" s="251"/>
      <c r="L103" s="251"/>
      <c r="M103" s="251"/>
      <c r="N103" s="251"/>
      <c r="O103" s="251"/>
      <c r="P103" s="251"/>
      <c r="Q103" s="35"/>
      <c r="R103" s="36"/>
    </row>
    <row r="104" spans="2:63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63" s="1" customFormat="1" ht="18" customHeight="1">
      <c r="B105" s="34"/>
      <c r="C105" s="31" t="s">
        <v>21</v>
      </c>
      <c r="D105" s="35"/>
      <c r="E105" s="35"/>
      <c r="F105" s="29" t="str">
        <f>F9</f>
        <v>Náchod</v>
      </c>
      <c r="G105" s="35"/>
      <c r="H105" s="35"/>
      <c r="I105" s="35"/>
      <c r="J105" s="35"/>
      <c r="K105" s="31" t="s">
        <v>23</v>
      </c>
      <c r="L105" s="35"/>
      <c r="M105" s="252" t="str">
        <f>IF(O9="","",O9)</f>
        <v>10. 11. 2017</v>
      </c>
      <c r="N105" s="252"/>
      <c r="O105" s="252"/>
      <c r="P105" s="252"/>
      <c r="Q105" s="35"/>
      <c r="R105" s="36"/>
    </row>
    <row r="106" spans="2:63" s="1" customFormat="1" ht="6.95" customHeigh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63" s="1" customFormat="1" ht="15">
      <c r="B107" s="34"/>
      <c r="C107" s="31" t="s">
        <v>25</v>
      </c>
      <c r="D107" s="35"/>
      <c r="E107" s="35"/>
      <c r="F107" s="29" t="str">
        <f>E12</f>
        <v>Oblastní nemocnice Náchod</v>
      </c>
      <c r="G107" s="35"/>
      <c r="H107" s="35"/>
      <c r="I107" s="35"/>
      <c r="J107" s="35"/>
      <c r="K107" s="31" t="s">
        <v>31</v>
      </c>
      <c r="L107" s="35"/>
      <c r="M107" s="221" t="str">
        <f>E18</f>
        <v>JIKA CZ, ing Jiří Slánský</v>
      </c>
      <c r="N107" s="221"/>
      <c r="O107" s="221"/>
      <c r="P107" s="221"/>
      <c r="Q107" s="221"/>
      <c r="R107" s="36"/>
    </row>
    <row r="108" spans="2:63" s="1" customFormat="1" ht="14.45" customHeight="1">
      <c r="B108" s="34"/>
      <c r="C108" s="31" t="s">
        <v>29</v>
      </c>
      <c r="D108" s="35"/>
      <c r="E108" s="35"/>
      <c r="F108" s="29" t="str">
        <f>IF(E15="","",E15)</f>
        <v xml:space="preserve"> </v>
      </c>
      <c r="G108" s="35"/>
      <c r="H108" s="35"/>
      <c r="I108" s="35"/>
      <c r="J108" s="35"/>
      <c r="K108" s="31" t="s">
        <v>34</v>
      </c>
      <c r="L108" s="35"/>
      <c r="M108" s="221" t="str">
        <f>E21</f>
        <v>Jan Petr</v>
      </c>
      <c r="N108" s="221"/>
      <c r="O108" s="221"/>
      <c r="P108" s="221"/>
      <c r="Q108" s="221"/>
      <c r="R108" s="36"/>
    </row>
    <row r="109" spans="2:63" s="1" customFormat="1" ht="10.3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63" s="8" customFormat="1" ht="29.25" customHeight="1">
      <c r="B110" s="122"/>
      <c r="C110" s="123" t="s">
        <v>150</v>
      </c>
      <c r="D110" s="124" t="s">
        <v>151</v>
      </c>
      <c r="E110" s="124" t="s">
        <v>59</v>
      </c>
      <c r="F110" s="253" t="s">
        <v>152</v>
      </c>
      <c r="G110" s="253"/>
      <c r="H110" s="253"/>
      <c r="I110" s="253"/>
      <c r="J110" s="124" t="s">
        <v>153</v>
      </c>
      <c r="K110" s="124" t="s">
        <v>154</v>
      </c>
      <c r="L110" s="253" t="s">
        <v>155</v>
      </c>
      <c r="M110" s="253"/>
      <c r="N110" s="253" t="s">
        <v>130</v>
      </c>
      <c r="O110" s="253"/>
      <c r="P110" s="253"/>
      <c r="Q110" s="254"/>
      <c r="R110" s="125"/>
      <c r="T110" s="75" t="s">
        <v>156</v>
      </c>
      <c r="U110" s="76" t="s">
        <v>41</v>
      </c>
      <c r="V110" s="76" t="s">
        <v>157</v>
      </c>
      <c r="W110" s="76" t="s">
        <v>158</v>
      </c>
      <c r="X110" s="76" t="s">
        <v>159</v>
      </c>
      <c r="Y110" s="76" t="s">
        <v>160</v>
      </c>
      <c r="Z110" s="76" t="s">
        <v>161</v>
      </c>
      <c r="AA110" s="77" t="s">
        <v>162</v>
      </c>
    </row>
    <row r="111" spans="2:63" s="1" customFormat="1" ht="29.25" customHeight="1">
      <c r="B111" s="34"/>
      <c r="C111" s="79" t="s">
        <v>126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233">
        <f>BK111</f>
        <v>0</v>
      </c>
      <c r="O111" s="234"/>
      <c r="P111" s="234"/>
      <c r="Q111" s="234"/>
      <c r="R111" s="36"/>
      <c r="T111" s="78"/>
      <c r="U111" s="50"/>
      <c r="V111" s="50"/>
      <c r="W111" s="126">
        <f>W112</f>
        <v>0.55600000000000005</v>
      </c>
      <c r="X111" s="50"/>
      <c r="Y111" s="126">
        <f>Y112</f>
        <v>4.0000000000000002E-4</v>
      </c>
      <c r="Z111" s="50"/>
      <c r="AA111" s="127">
        <f>AA112</f>
        <v>0</v>
      </c>
      <c r="AT111" s="21" t="s">
        <v>76</v>
      </c>
      <c r="AU111" s="21" t="s">
        <v>132</v>
      </c>
      <c r="BK111" s="128">
        <f>BK112</f>
        <v>0</v>
      </c>
    </row>
    <row r="112" spans="2:63" s="9" customFormat="1" ht="37.35" customHeight="1">
      <c r="B112" s="129"/>
      <c r="C112" s="130"/>
      <c r="D112" s="131" t="s">
        <v>139</v>
      </c>
      <c r="E112" s="131"/>
      <c r="F112" s="131"/>
      <c r="G112" s="131"/>
      <c r="H112" s="131"/>
      <c r="I112" s="131"/>
      <c r="J112" s="131"/>
      <c r="K112" s="131"/>
      <c r="L112" s="131"/>
      <c r="M112" s="131"/>
      <c r="N112" s="235">
        <f>BK112</f>
        <v>0</v>
      </c>
      <c r="O112" s="236"/>
      <c r="P112" s="236"/>
      <c r="Q112" s="236"/>
      <c r="R112" s="132"/>
      <c r="T112" s="133"/>
      <c r="U112" s="130"/>
      <c r="V112" s="130"/>
      <c r="W112" s="134">
        <f>W113</f>
        <v>0.55600000000000005</v>
      </c>
      <c r="X112" s="130"/>
      <c r="Y112" s="134">
        <f>Y113</f>
        <v>4.0000000000000002E-4</v>
      </c>
      <c r="Z112" s="130"/>
      <c r="AA112" s="135">
        <f>AA113</f>
        <v>0</v>
      </c>
      <c r="AR112" s="136" t="s">
        <v>122</v>
      </c>
      <c r="AT112" s="137" t="s">
        <v>76</v>
      </c>
      <c r="AU112" s="137" t="s">
        <v>77</v>
      </c>
      <c r="AY112" s="136" t="s">
        <v>163</v>
      </c>
      <c r="BK112" s="138">
        <f>BK113</f>
        <v>0</v>
      </c>
    </row>
    <row r="113" spans="2:65" s="9" customFormat="1" ht="19.899999999999999" customHeight="1">
      <c r="B113" s="129"/>
      <c r="C113" s="130"/>
      <c r="D113" s="139" t="s">
        <v>705</v>
      </c>
      <c r="E113" s="139"/>
      <c r="F113" s="139"/>
      <c r="G113" s="139"/>
      <c r="H113" s="139"/>
      <c r="I113" s="139"/>
      <c r="J113" s="139"/>
      <c r="K113" s="139"/>
      <c r="L113" s="139"/>
      <c r="M113" s="139"/>
      <c r="N113" s="237">
        <f>BK113</f>
        <v>0</v>
      </c>
      <c r="O113" s="238"/>
      <c r="P113" s="238"/>
      <c r="Q113" s="238"/>
      <c r="R113" s="132"/>
      <c r="T113" s="133"/>
      <c r="U113" s="130"/>
      <c r="V113" s="130"/>
      <c r="W113" s="134">
        <f>W114</f>
        <v>0.55600000000000005</v>
      </c>
      <c r="X113" s="130"/>
      <c r="Y113" s="134">
        <f>Y114</f>
        <v>4.0000000000000002E-4</v>
      </c>
      <c r="Z113" s="130"/>
      <c r="AA113" s="135">
        <f>AA114</f>
        <v>0</v>
      </c>
      <c r="AR113" s="136" t="s">
        <v>122</v>
      </c>
      <c r="AT113" s="137" t="s">
        <v>76</v>
      </c>
      <c r="AU113" s="137" t="s">
        <v>85</v>
      </c>
      <c r="AY113" s="136" t="s">
        <v>163</v>
      </c>
      <c r="BK113" s="138">
        <f>BK114</f>
        <v>0</v>
      </c>
    </row>
    <row r="114" spans="2:65" s="1" customFormat="1" ht="25.5" customHeight="1">
      <c r="B114" s="140"/>
      <c r="C114" s="141" t="s">
        <v>85</v>
      </c>
      <c r="D114" s="141" t="s">
        <v>164</v>
      </c>
      <c r="E114" s="142" t="s">
        <v>706</v>
      </c>
      <c r="F114" s="225" t="s">
        <v>707</v>
      </c>
      <c r="G114" s="225"/>
      <c r="H114" s="225"/>
      <c r="I114" s="225"/>
      <c r="J114" s="143" t="s">
        <v>493</v>
      </c>
      <c r="K114" s="144">
        <v>1</v>
      </c>
      <c r="L114" s="226"/>
      <c r="M114" s="226"/>
      <c r="N114" s="226">
        <f>ROUND(L114*K114,2)</f>
        <v>0</v>
      </c>
      <c r="O114" s="226"/>
      <c r="P114" s="226"/>
      <c r="Q114" s="226"/>
      <c r="R114" s="145"/>
      <c r="T114" s="146" t="s">
        <v>5</v>
      </c>
      <c r="U114" s="180" t="s">
        <v>42</v>
      </c>
      <c r="V114" s="181">
        <v>0.55600000000000005</v>
      </c>
      <c r="W114" s="181">
        <f>V114*K114</f>
        <v>0.55600000000000005</v>
      </c>
      <c r="X114" s="181">
        <v>4.0000000000000002E-4</v>
      </c>
      <c r="Y114" s="181">
        <f>X114*K114</f>
        <v>4.0000000000000002E-4</v>
      </c>
      <c r="Z114" s="181">
        <v>0</v>
      </c>
      <c r="AA114" s="182">
        <f>Z114*K114</f>
        <v>0</v>
      </c>
      <c r="AR114" s="21" t="s">
        <v>253</v>
      </c>
      <c r="AT114" s="21" t="s">
        <v>164</v>
      </c>
      <c r="AU114" s="21" t="s">
        <v>122</v>
      </c>
      <c r="AY114" s="21" t="s">
        <v>163</v>
      </c>
      <c r="BE114" s="149">
        <f>IF(U114="základní",N114,0)</f>
        <v>0</v>
      </c>
      <c r="BF114" s="149">
        <f>IF(U114="snížená",N114,0)</f>
        <v>0</v>
      </c>
      <c r="BG114" s="149">
        <f>IF(U114="zákl. přenesená",N114,0)</f>
        <v>0</v>
      </c>
      <c r="BH114" s="149">
        <f>IF(U114="sníž. přenesená",N114,0)</f>
        <v>0</v>
      </c>
      <c r="BI114" s="149">
        <f>IF(U114="nulová",N114,0)</f>
        <v>0</v>
      </c>
      <c r="BJ114" s="21" t="s">
        <v>85</v>
      </c>
      <c r="BK114" s="149">
        <f>ROUND(L114*K114,2)</f>
        <v>0</v>
      </c>
      <c r="BL114" s="21" t="s">
        <v>253</v>
      </c>
      <c r="BM114" s="21" t="s">
        <v>708</v>
      </c>
    </row>
    <row r="115" spans="2:65" s="1" customFormat="1" ht="6.95" customHeight="1"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60"/>
    </row>
  </sheetData>
  <mergeCells count="58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F114:I114"/>
    <mergeCell ref="L114:M114"/>
    <mergeCell ref="N114:Q114"/>
    <mergeCell ref="N111:Q111"/>
    <mergeCell ref="N112:Q112"/>
    <mergeCell ref="N113:Q113"/>
    <mergeCell ref="H1:K1"/>
    <mergeCell ref="S2:AC2"/>
    <mergeCell ref="F110:I110"/>
    <mergeCell ref="L110:M110"/>
    <mergeCell ref="N110:Q110"/>
    <mergeCell ref="F102:P102"/>
    <mergeCell ref="F103:P103"/>
    <mergeCell ref="M105:P105"/>
    <mergeCell ref="M107:Q107"/>
    <mergeCell ref="M108:Q108"/>
    <mergeCell ref="N89:Q89"/>
    <mergeCell ref="N90:Q90"/>
    <mergeCell ref="N92:Q92"/>
    <mergeCell ref="L94:Q94"/>
    <mergeCell ref="C100:Q100"/>
    <mergeCell ref="M83:Q83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5"/>
  <sheetViews>
    <sheetView showGridLines="0" workbookViewId="0">
      <pane ySplit="1" topLeftCell="A94" activePane="bottomLeft" state="frozen"/>
      <selection pane="bottomLeft" activeCell="L114" sqref="L114:M1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117</v>
      </c>
      <c r="G1" s="16"/>
      <c r="H1" s="224" t="s">
        <v>118</v>
      </c>
      <c r="I1" s="224"/>
      <c r="J1" s="224"/>
      <c r="K1" s="224"/>
      <c r="L1" s="16" t="s">
        <v>119</v>
      </c>
      <c r="M1" s="14"/>
      <c r="N1" s="14"/>
      <c r="O1" s="15" t="s">
        <v>120</v>
      </c>
      <c r="P1" s="14"/>
      <c r="Q1" s="14"/>
      <c r="R1" s="14"/>
      <c r="S1" s="16" t="s">
        <v>121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97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122</v>
      </c>
    </row>
    <row r="4" spans="1:66" ht="36.950000000000003" customHeight="1">
      <c r="B4" s="25"/>
      <c r="C4" s="210" t="s">
        <v>123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9" t="str">
        <f>'Rekapitulace stavby'!K6</f>
        <v>Oblastní nemocnice Náchod - UTZ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7"/>
      <c r="R6" s="26"/>
    </row>
    <row r="7" spans="1:66" s="1" customFormat="1" ht="32.85" customHeight="1">
      <c r="B7" s="34"/>
      <c r="C7" s="35"/>
      <c r="D7" s="30" t="s">
        <v>124</v>
      </c>
      <c r="E7" s="35"/>
      <c r="F7" s="222" t="s">
        <v>709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52" t="str">
        <f>'Rekapitulace stavby'!AN8</f>
        <v>10. 11. 2017</v>
      </c>
      <c r="P9" s="252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21" t="s">
        <v>5</v>
      </c>
      <c r="P11" s="221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21" t="s">
        <v>5</v>
      </c>
      <c r="P12" s="221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21" t="str">
        <f>IF('Rekapitulace stavby'!AN13="","",'Rekapitulace stavby'!AN13)</f>
        <v/>
      </c>
      <c r="P14" s="221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21" t="str">
        <f>IF('Rekapitulace stavby'!AN14="","",'Rekapitulace stavby'!AN14)</f>
        <v/>
      </c>
      <c r="P15" s="221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21" t="s">
        <v>5</v>
      </c>
      <c r="P17" s="221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21" t="s">
        <v>5</v>
      </c>
      <c r="P18" s="221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21" t="s">
        <v>35</v>
      </c>
      <c r="P20" s="221"/>
      <c r="Q20" s="35"/>
      <c r="R20" s="36"/>
    </row>
    <row r="21" spans="2:18" s="1" customFormat="1" ht="18" customHeight="1">
      <c r="B21" s="34"/>
      <c r="C21" s="35"/>
      <c r="D21" s="35"/>
      <c r="E21" s="29" t="s">
        <v>36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21" t="s">
        <v>5</v>
      </c>
      <c r="P21" s="221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3" t="s">
        <v>5</v>
      </c>
      <c r="F24" s="223"/>
      <c r="G24" s="223"/>
      <c r="H24" s="223"/>
      <c r="I24" s="223"/>
      <c r="J24" s="223"/>
      <c r="K24" s="223"/>
      <c r="L24" s="223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126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127</v>
      </c>
      <c r="E28" s="35"/>
      <c r="F28" s="35"/>
      <c r="G28" s="35"/>
      <c r="H28" s="35"/>
      <c r="I28" s="35"/>
      <c r="J28" s="35"/>
      <c r="K28" s="35"/>
      <c r="L28" s="35"/>
      <c r="M28" s="197">
        <f>N92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40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51"/>
      <c r="O30" s="251"/>
      <c r="P30" s="251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0.21</v>
      </c>
      <c r="G32" s="107" t="s">
        <v>43</v>
      </c>
      <c r="H32" s="262">
        <f>ROUND((SUM(BE92:BE93)+SUM(BE111:BE114)), 2)</f>
        <v>0</v>
      </c>
      <c r="I32" s="251"/>
      <c r="J32" s="251"/>
      <c r="K32" s="35"/>
      <c r="L32" s="35"/>
      <c r="M32" s="262">
        <f>ROUND(ROUND((SUM(BE92:BE93)+SUM(BE111:BE114)), 2)*F32, 2)</f>
        <v>0</v>
      </c>
      <c r="N32" s="251"/>
      <c r="O32" s="251"/>
      <c r="P32" s="251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0.15</v>
      </c>
      <c r="G33" s="107" t="s">
        <v>43</v>
      </c>
      <c r="H33" s="262">
        <f>ROUND((SUM(BF92:BF93)+SUM(BF111:BF114)), 2)</f>
        <v>0</v>
      </c>
      <c r="I33" s="251"/>
      <c r="J33" s="251"/>
      <c r="K33" s="35"/>
      <c r="L33" s="35"/>
      <c r="M33" s="262">
        <f>ROUND(ROUND((SUM(BF92:BF93)+SUM(BF111:BF114)), 2)*F33, 2)</f>
        <v>0</v>
      </c>
      <c r="N33" s="251"/>
      <c r="O33" s="251"/>
      <c r="P33" s="251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0.21</v>
      </c>
      <c r="G34" s="107" t="s">
        <v>43</v>
      </c>
      <c r="H34" s="262">
        <f>ROUND((SUM(BG92:BG93)+SUM(BG111:BG114)), 2)</f>
        <v>0</v>
      </c>
      <c r="I34" s="251"/>
      <c r="J34" s="251"/>
      <c r="K34" s="35"/>
      <c r="L34" s="35"/>
      <c r="M34" s="262">
        <v>0</v>
      </c>
      <c r="N34" s="251"/>
      <c r="O34" s="251"/>
      <c r="P34" s="251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0.15</v>
      </c>
      <c r="G35" s="107" t="s">
        <v>43</v>
      </c>
      <c r="H35" s="262">
        <f>ROUND((SUM(BH92:BH93)+SUM(BH111:BH114)), 2)</f>
        <v>0</v>
      </c>
      <c r="I35" s="251"/>
      <c r="J35" s="251"/>
      <c r="K35" s="35"/>
      <c r="L35" s="35"/>
      <c r="M35" s="262">
        <v>0</v>
      </c>
      <c r="N35" s="251"/>
      <c r="O35" s="251"/>
      <c r="P35" s="251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07" t="s">
        <v>43</v>
      </c>
      <c r="H36" s="262">
        <f>ROUND((SUM(BI92:BI93)+SUM(BI111:BI114)), 2)</f>
        <v>0</v>
      </c>
      <c r="I36" s="251"/>
      <c r="J36" s="251"/>
      <c r="K36" s="35"/>
      <c r="L36" s="35"/>
      <c r="M36" s="262">
        <v>0</v>
      </c>
      <c r="N36" s="251"/>
      <c r="O36" s="251"/>
      <c r="P36" s="251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48</v>
      </c>
      <c r="E38" s="74"/>
      <c r="F38" s="74"/>
      <c r="G38" s="109" t="s">
        <v>49</v>
      </c>
      <c r="H38" s="110" t="s">
        <v>50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0" t="s">
        <v>128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9" t="str">
        <f>F6</f>
        <v>Oblastní nemocnice Náchod - UTZ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5"/>
      <c r="R78" s="36"/>
    </row>
    <row r="79" spans="2:18" s="1" customFormat="1" ht="36.950000000000003" customHeight="1">
      <c r="B79" s="34"/>
      <c r="C79" s="68" t="s">
        <v>124</v>
      </c>
      <c r="D79" s="35"/>
      <c r="E79" s="35"/>
      <c r="F79" s="212" t="str">
        <f>F7</f>
        <v>05 - Elektroinstalace - silnoproud</v>
      </c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>Náchod</v>
      </c>
      <c r="G81" s="35"/>
      <c r="H81" s="35"/>
      <c r="I81" s="35"/>
      <c r="J81" s="35"/>
      <c r="K81" s="31" t="s">
        <v>23</v>
      </c>
      <c r="L81" s="35"/>
      <c r="M81" s="252" t="str">
        <f>IF(O9="","",O9)</f>
        <v>10. 11. 2017</v>
      </c>
      <c r="N81" s="252"/>
      <c r="O81" s="252"/>
      <c r="P81" s="252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25</v>
      </c>
      <c r="D83" s="35"/>
      <c r="E83" s="35"/>
      <c r="F83" s="29" t="str">
        <f>E12</f>
        <v>Oblastní nemocnice Náchod</v>
      </c>
      <c r="G83" s="35"/>
      <c r="H83" s="35"/>
      <c r="I83" s="35"/>
      <c r="J83" s="35"/>
      <c r="K83" s="31" t="s">
        <v>31</v>
      </c>
      <c r="L83" s="35"/>
      <c r="M83" s="221" t="str">
        <f>E18</f>
        <v>JIKA CZ, ing Jiří Slánský</v>
      </c>
      <c r="N83" s="221"/>
      <c r="O83" s="221"/>
      <c r="P83" s="221"/>
      <c r="Q83" s="221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21" t="str">
        <f>E21</f>
        <v>Jan Petr</v>
      </c>
      <c r="N84" s="221"/>
      <c r="O84" s="221"/>
      <c r="P84" s="221"/>
      <c r="Q84" s="221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129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130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131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N111</f>
        <v>0</v>
      </c>
      <c r="O88" s="257"/>
      <c r="P88" s="257"/>
      <c r="Q88" s="257"/>
      <c r="R88" s="36"/>
      <c r="AU88" s="21" t="s">
        <v>132</v>
      </c>
    </row>
    <row r="89" spans="2:47" s="6" customFormat="1" ht="24.95" customHeight="1">
      <c r="B89" s="112"/>
      <c r="C89" s="113"/>
      <c r="D89" s="114" t="s">
        <v>139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6">
        <f>N112</f>
        <v>0</v>
      </c>
      <c r="O89" s="259"/>
      <c r="P89" s="259"/>
      <c r="Q89" s="259"/>
      <c r="R89" s="115"/>
    </row>
    <row r="90" spans="2:47" s="7" customFormat="1" ht="19.899999999999999" customHeight="1">
      <c r="B90" s="116"/>
      <c r="C90" s="117"/>
      <c r="D90" s="118" t="s">
        <v>710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5">
        <f>N113</f>
        <v>0</v>
      </c>
      <c r="O90" s="256"/>
      <c r="P90" s="256"/>
      <c r="Q90" s="256"/>
      <c r="R90" s="119"/>
    </row>
    <row r="91" spans="2:47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</row>
    <row r="92" spans="2:47" s="1" customFormat="1" ht="29.25" customHeight="1">
      <c r="B92" s="34"/>
      <c r="C92" s="111" t="s">
        <v>148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57">
        <v>0</v>
      </c>
      <c r="O92" s="258"/>
      <c r="P92" s="258"/>
      <c r="Q92" s="258"/>
      <c r="R92" s="36"/>
      <c r="T92" s="120"/>
      <c r="U92" s="121" t="s">
        <v>41</v>
      </c>
    </row>
    <row r="93" spans="2:47" s="1" customFormat="1" ht="1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6"/>
    </row>
    <row r="94" spans="2:47" s="1" customFormat="1" ht="29.25" customHeight="1">
      <c r="B94" s="34"/>
      <c r="C94" s="102" t="s">
        <v>116</v>
      </c>
      <c r="D94" s="103"/>
      <c r="E94" s="103"/>
      <c r="F94" s="103"/>
      <c r="G94" s="103"/>
      <c r="H94" s="103"/>
      <c r="I94" s="103"/>
      <c r="J94" s="103"/>
      <c r="K94" s="103"/>
      <c r="L94" s="199">
        <f>ROUND(SUM(N88+N92),2)</f>
        <v>0</v>
      </c>
      <c r="M94" s="199"/>
      <c r="N94" s="199"/>
      <c r="O94" s="199"/>
      <c r="P94" s="199"/>
      <c r="Q94" s="199"/>
      <c r="R94" s="36"/>
    </row>
    <row r="95" spans="2:47" s="1" customFormat="1" ht="6.95" customHeight="1"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60"/>
    </row>
    <row r="99" spans="2:63" s="1" customFormat="1" ht="6.95" customHeight="1"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3"/>
    </row>
    <row r="100" spans="2:63" s="1" customFormat="1" ht="36.950000000000003" customHeight="1">
      <c r="B100" s="34"/>
      <c r="C100" s="210" t="s">
        <v>149</v>
      </c>
      <c r="D100" s="251"/>
      <c r="E100" s="251"/>
      <c r="F100" s="251"/>
      <c r="G100" s="251"/>
      <c r="H100" s="251"/>
      <c r="I100" s="251"/>
      <c r="J100" s="251"/>
      <c r="K100" s="251"/>
      <c r="L100" s="251"/>
      <c r="M100" s="251"/>
      <c r="N100" s="251"/>
      <c r="O100" s="251"/>
      <c r="P100" s="251"/>
      <c r="Q100" s="251"/>
      <c r="R100" s="36"/>
    </row>
    <row r="101" spans="2:63" s="1" customFormat="1" ht="6.95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63" s="1" customFormat="1" ht="30" customHeight="1">
      <c r="B102" s="34"/>
      <c r="C102" s="31" t="s">
        <v>17</v>
      </c>
      <c r="D102" s="35"/>
      <c r="E102" s="35"/>
      <c r="F102" s="249" t="str">
        <f>F6</f>
        <v>Oblastní nemocnice Náchod - UTZ</v>
      </c>
      <c r="G102" s="250"/>
      <c r="H102" s="250"/>
      <c r="I102" s="250"/>
      <c r="J102" s="250"/>
      <c r="K102" s="250"/>
      <c r="L102" s="250"/>
      <c r="M102" s="250"/>
      <c r="N102" s="250"/>
      <c r="O102" s="250"/>
      <c r="P102" s="250"/>
      <c r="Q102" s="35"/>
      <c r="R102" s="36"/>
    </row>
    <row r="103" spans="2:63" s="1" customFormat="1" ht="36.950000000000003" customHeight="1">
      <c r="B103" s="34"/>
      <c r="C103" s="68" t="s">
        <v>124</v>
      </c>
      <c r="D103" s="35"/>
      <c r="E103" s="35"/>
      <c r="F103" s="212" t="str">
        <f>F7</f>
        <v>05 - Elektroinstalace - silnoproud</v>
      </c>
      <c r="G103" s="251"/>
      <c r="H103" s="251"/>
      <c r="I103" s="251"/>
      <c r="J103" s="251"/>
      <c r="K103" s="251"/>
      <c r="L103" s="251"/>
      <c r="M103" s="251"/>
      <c r="N103" s="251"/>
      <c r="O103" s="251"/>
      <c r="P103" s="251"/>
      <c r="Q103" s="35"/>
      <c r="R103" s="36"/>
    </row>
    <row r="104" spans="2:63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63" s="1" customFormat="1" ht="18" customHeight="1">
      <c r="B105" s="34"/>
      <c r="C105" s="31" t="s">
        <v>21</v>
      </c>
      <c r="D105" s="35"/>
      <c r="E105" s="35"/>
      <c r="F105" s="29" t="str">
        <f>F9</f>
        <v>Náchod</v>
      </c>
      <c r="G105" s="35"/>
      <c r="H105" s="35"/>
      <c r="I105" s="35"/>
      <c r="J105" s="35"/>
      <c r="K105" s="31" t="s">
        <v>23</v>
      </c>
      <c r="L105" s="35"/>
      <c r="M105" s="252" t="str">
        <f>IF(O9="","",O9)</f>
        <v>10. 11. 2017</v>
      </c>
      <c r="N105" s="252"/>
      <c r="O105" s="252"/>
      <c r="P105" s="252"/>
      <c r="Q105" s="35"/>
      <c r="R105" s="36"/>
    </row>
    <row r="106" spans="2:63" s="1" customFormat="1" ht="6.95" customHeigh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63" s="1" customFormat="1" ht="15">
      <c r="B107" s="34"/>
      <c r="C107" s="31" t="s">
        <v>25</v>
      </c>
      <c r="D107" s="35"/>
      <c r="E107" s="35"/>
      <c r="F107" s="29" t="str">
        <f>E12</f>
        <v>Oblastní nemocnice Náchod</v>
      </c>
      <c r="G107" s="35"/>
      <c r="H107" s="35"/>
      <c r="I107" s="35"/>
      <c r="J107" s="35"/>
      <c r="K107" s="31" t="s">
        <v>31</v>
      </c>
      <c r="L107" s="35"/>
      <c r="M107" s="221" t="str">
        <f>E18</f>
        <v>JIKA CZ, ing Jiří Slánský</v>
      </c>
      <c r="N107" s="221"/>
      <c r="O107" s="221"/>
      <c r="P107" s="221"/>
      <c r="Q107" s="221"/>
      <c r="R107" s="36"/>
    </row>
    <row r="108" spans="2:63" s="1" customFormat="1" ht="14.45" customHeight="1">
      <c r="B108" s="34"/>
      <c r="C108" s="31" t="s">
        <v>29</v>
      </c>
      <c r="D108" s="35"/>
      <c r="E108" s="35"/>
      <c r="F108" s="29" t="str">
        <f>IF(E15="","",E15)</f>
        <v xml:space="preserve"> </v>
      </c>
      <c r="G108" s="35"/>
      <c r="H108" s="35"/>
      <c r="I108" s="35"/>
      <c r="J108" s="35"/>
      <c r="K108" s="31" t="s">
        <v>34</v>
      </c>
      <c r="L108" s="35"/>
      <c r="M108" s="221" t="str">
        <f>E21</f>
        <v>Jan Petr</v>
      </c>
      <c r="N108" s="221"/>
      <c r="O108" s="221"/>
      <c r="P108" s="221"/>
      <c r="Q108" s="221"/>
      <c r="R108" s="36"/>
    </row>
    <row r="109" spans="2:63" s="1" customFormat="1" ht="10.3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63" s="8" customFormat="1" ht="29.25" customHeight="1">
      <c r="B110" s="122"/>
      <c r="C110" s="123" t="s">
        <v>150</v>
      </c>
      <c r="D110" s="124" t="s">
        <v>151</v>
      </c>
      <c r="E110" s="124" t="s">
        <v>59</v>
      </c>
      <c r="F110" s="253" t="s">
        <v>152</v>
      </c>
      <c r="G110" s="253"/>
      <c r="H110" s="253"/>
      <c r="I110" s="253"/>
      <c r="J110" s="124" t="s">
        <v>153</v>
      </c>
      <c r="K110" s="124" t="s">
        <v>154</v>
      </c>
      <c r="L110" s="253" t="s">
        <v>155</v>
      </c>
      <c r="M110" s="253"/>
      <c r="N110" s="253" t="s">
        <v>130</v>
      </c>
      <c r="O110" s="253"/>
      <c r="P110" s="253"/>
      <c r="Q110" s="254"/>
      <c r="R110" s="125"/>
      <c r="T110" s="75" t="s">
        <v>156</v>
      </c>
      <c r="U110" s="76" t="s">
        <v>41</v>
      </c>
      <c r="V110" s="76" t="s">
        <v>157</v>
      </c>
      <c r="W110" s="76" t="s">
        <v>158</v>
      </c>
      <c r="X110" s="76" t="s">
        <v>159</v>
      </c>
      <c r="Y110" s="76" t="s">
        <v>160</v>
      </c>
      <c r="Z110" s="76" t="s">
        <v>161</v>
      </c>
      <c r="AA110" s="77" t="s">
        <v>162</v>
      </c>
    </row>
    <row r="111" spans="2:63" s="1" customFormat="1" ht="29.25" customHeight="1">
      <c r="B111" s="34"/>
      <c r="C111" s="79" t="s">
        <v>126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233">
        <f>BK111</f>
        <v>0</v>
      </c>
      <c r="O111" s="234"/>
      <c r="P111" s="234"/>
      <c r="Q111" s="234"/>
      <c r="R111" s="36"/>
      <c r="T111" s="78"/>
      <c r="U111" s="50"/>
      <c r="V111" s="50"/>
      <c r="W111" s="126">
        <f>W112</f>
        <v>7.0000000000000007E-2</v>
      </c>
      <c r="X111" s="50"/>
      <c r="Y111" s="126">
        <f>Y112</f>
        <v>0</v>
      </c>
      <c r="Z111" s="50"/>
      <c r="AA111" s="127">
        <f>AA112</f>
        <v>0</v>
      </c>
      <c r="AT111" s="21" t="s">
        <v>76</v>
      </c>
      <c r="AU111" s="21" t="s">
        <v>132</v>
      </c>
      <c r="BK111" s="128">
        <f>BK112</f>
        <v>0</v>
      </c>
    </row>
    <row r="112" spans="2:63" s="9" customFormat="1" ht="37.35" customHeight="1">
      <c r="B112" s="129"/>
      <c r="C112" s="130"/>
      <c r="D112" s="131" t="s">
        <v>139</v>
      </c>
      <c r="E112" s="131"/>
      <c r="F112" s="131"/>
      <c r="G112" s="131"/>
      <c r="H112" s="131"/>
      <c r="I112" s="131"/>
      <c r="J112" s="131"/>
      <c r="K112" s="131"/>
      <c r="L112" s="131"/>
      <c r="M112" s="131"/>
      <c r="N112" s="235">
        <f>BK112</f>
        <v>0</v>
      </c>
      <c r="O112" s="236"/>
      <c r="P112" s="236"/>
      <c r="Q112" s="236"/>
      <c r="R112" s="132"/>
      <c r="T112" s="133"/>
      <c r="U112" s="130"/>
      <c r="V112" s="130"/>
      <c r="W112" s="134">
        <f>W113</f>
        <v>7.0000000000000007E-2</v>
      </c>
      <c r="X112" s="130"/>
      <c r="Y112" s="134">
        <f>Y113</f>
        <v>0</v>
      </c>
      <c r="Z112" s="130"/>
      <c r="AA112" s="135">
        <f>AA113</f>
        <v>0</v>
      </c>
      <c r="AR112" s="136" t="s">
        <v>122</v>
      </c>
      <c r="AT112" s="137" t="s">
        <v>76</v>
      </c>
      <c r="AU112" s="137" t="s">
        <v>77</v>
      </c>
      <c r="AY112" s="136" t="s">
        <v>163</v>
      </c>
      <c r="BK112" s="138">
        <f>BK113</f>
        <v>0</v>
      </c>
    </row>
    <row r="113" spans="2:65" s="9" customFormat="1" ht="19.899999999999999" customHeight="1">
      <c r="B113" s="129"/>
      <c r="C113" s="130"/>
      <c r="D113" s="139" t="s">
        <v>710</v>
      </c>
      <c r="E113" s="139"/>
      <c r="F113" s="139"/>
      <c r="G113" s="139"/>
      <c r="H113" s="139"/>
      <c r="I113" s="139"/>
      <c r="J113" s="139"/>
      <c r="K113" s="139"/>
      <c r="L113" s="139"/>
      <c r="M113" s="139"/>
      <c r="N113" s="237">
        <f>BK113</f>
        <v>0</v>
      </c>
      <c r="O113" s="238"/>
      <c r="P113" s="238"/>
      <c r="Q113" s="238"/>
      <c r="R113" s="132"/>
      <c r="T113" s="133"/>
      <c r="U113" s="130"/>
      <c r="V113" s="130"/>
      <c r="W113" s="134">
        <f>W114</f>
        <v>7.0000000000000007E-2</v>
      </c>
      <c r="X113" s="130"/>
      <c r="Y113" s="134">
        <f>Y114</f>
        <v>0</v>
      </c>
      <c r="Z113" s="130"/>
      <c r="AA113" s="135">
        <f>AA114</f>
        <v>0</v>
      </c>
      <c r="AR113" s="136" t="s">
        <v>122</v>
      </c>
      <c r="AT113" s="137" t="s">
        <v>76</v>
      </c>
      <c r="AU113" s="137" t="s">
        <v>85</v>
      </c>
      <c r="AY113" s="136" t="s">
        <v>163</v>
      </c>
      <c r="BK113" s="138">
        <f>BK114</f>
        <v>0</v>
      </c>
    </row>
    <row r="114" spans="2:65" s="1" customFormat="1" ht="25.5" customHeight="1">
      <c r="B114" s="140"/>
      <c r="C114" s="141" t="s">
        <v>85</v>
      </c>
      <c r="D114" s="141" t="s">
        <v>164</v>
      </c>
      <c r="E114" s="142" t="s">
        <v>711</v>
      </c>
      <c r="F114" s="225" t="s">
        <v>712</v>
      </c>
      <c r="G114" s="225"/>
      <c r="H114" s="225"/>
      <c r="I114" s="225"/>
      <c r="J114" s="143" t="s">
        <v>493</v>
      </c>
      <c r="K114" s="144">
        <v>1</v>
      </c>
      <c r="L114" s="226"/>
      <c r="M114" s="226"/>
      <c r="N114" s="226">
        <f>ROUND(L114*K114,2)</f>
        <v>0</v>
      </c>
      <c r="O114" s="226"/>
      <c r="P114" s="226"/>
      <c r="Q114" s="226"/>
      <c r="R114" s="145"/>
      <c r="T114" s="146" t="s">
        <v>5</v>
      </c>
      <c r="U114" s="180" t="s">
        <v>42</v>
      </c>
      <c r="V114" s="181">
        <v>7.0000000000000007E-2</v>
      </c>
      <c r="W114" s="181">
        <f>V114*K114</f>
        <v>7.0000000000000007E-2</v>
      </c>
      <c r="X114" s="181">
        <v>0</v>
      </c>
      <c r="Y114" s="181">
        <f>X114*K114</f>
        <v>0</v>
      </c>
      <c r="Z114" s="181">
        <v>0</v>
      </c>
      <c r="AA114" s="182">
        <f>Z114*K114</f>
        <v>0</v>
      </c>
      <c r="AR114" s="21" t="s">
        <v>253</v>
      </c>
      <c r="AT114" s="21" t="s">
        <v>164</v>
      </c>
      <c r="AU114" s="21" t="s">
        <v>122</v>
      </c>
      <c r="AY114" s="21" t="s">
        <v>163</v>
      </c>
      <c r="BE114" s="149">
        <f>IF(U114="základní",N114,0)</f>
        <v>0</v>
      </c>
      <c r="BF114" s="149">
        <f>IF(U114="snížená",N114,0)</f>
        <v>0</v>
      </c>
      <c r="BG114" s="149">
        <f>IF(U114="zákl. přenesená",N114,0)</f>
        <v>0</v>
      </c>
      <c r="BH114" s="149">
        <f>IF(U114="sníž. přenesená",N114,0)</f>
        <v>0</v>
      </c>
      <c r="BI114" s="149">
        <f>IF(U114="nulová",N114,0)</f>
        <v>0</v>
      </c>
      <c r="BJ114" s="21" t="s">
        <v>85</v>
      </c>
      <c r="BK114" s="149">
        <f>ROUND(L114*K114,2)</f>
        <v>0</v>
      </c>
      <c r="BL114" s="21" t="s">
        <v>253</v>
      </c>
      <c r="BM114" s="21" t="s">
        <v>713</v>
      </c>
    </row>
    <row r="115" spans="2:65" s="1" customFormat="1" ht="6.95" customHeight="1"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60"/>
    </row>
  </sheetData>
  <mergeCells count="58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F114:I114"/>
    <mergeCell ref="L114:M114"/>
    <mergeCell ref="N114:Q114"/>
    <mergeCell ref="N111:Q111"/>
    <mergeCell ref="N112:Q112"/>
    <mergeCell ref="N113:Q113"/>
    <mergeCell ref="H1:K1"/>
    <mergeCell ref="S2:AC2"/>
    <mergeCell ref="F110:I110"/>
    <mergeCell ref="L110:M110"/>
    <mergeCell ref="N110:Q110"/>
    <mergeCell ref="F102:P102"/>
    <mergeCell ref="F103:P103"/>
    <mergeCell ref="M105:P105"/>
    <mergeCell ref="M107:Q107"/>
    <mergeCell ref="M108:Q108"/>
    <mergeCell ref="N89:Q89"/>
    <mergeCell ref="N90:Q90"/>
    <mergeCell ref="N92:Q92"/>
    <mergeCell ref="L94:Q94"/>
    <mergeCell ref="C100:Q100"/>
    <mergeCell ref="M83:Q83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5"/>
  <sheetViews>
    <sheetView showGridLines="0" workbookViewId="0">
      <pane ySplit="1" topLeftCell="A94" activePane="bottomLeft" state="frozen"/>
      <selection pane="bottomLeft" activeCell="L114" sqref="L114:M1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117</v>
      </c>
      <c r="G1" s="16"/>
      <c r="H1" s="224" t="s">
        <v>118</v>
      </c>
      <c r="I1" s="224"/>
      <c r="J1" s="224"/>
      <c r="K1" s="224"/>
      <c r="L1" s="16" t="s">
        <v>119</v>
      </c>
      <c r="M1" s="14"/>
      <c r="N1" s="14"/>
      <c r="O1" s="15" t="s">
        <v>120</v>
      </c>
      <c r="P1" s="14"/>
      <c r="Q1" s="14"/>
      <c r="R1" s="14"/>
      <c r="S1" s="16" t="s">
        <v>121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100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122</v>
      </c>
    </row>
    <row r="4" spans="1:66" ht="36.950000000000003" customHeight="1">
      <c r="B4" s="25"/>
      <c r="C4" s="210" t="s">
        <v>123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9" t="str">
        <f>'Rekapitulace stavby'!K6</f>
        <v>Oblastní nemocnice Náchod - UTZ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7"/>
      <c r="R6" s="26"/>
    </row>
    <row r="7" spans="1:66" s="1" customFormat="1" ht="32.85" customHeight="1">
      <c r="B7" s="34"/>
      <c r="C7" s="35"/>
      <c r="D7" s="30" t="s">
        <v>124</v>
      </c>
      <c r="E7" s="35"/>
      <c r="F7" s="222" t="s">
        <v>714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52" t="str">
        <f>'Rekapitulace stavby'!AN8</f>
        <v>10. 11. 2017</v>
      </c>
      <c r="P9" s="252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21" t="s">
        <v>5</v>
      </c>
      <c r="P11" s="221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21" t="s">
        <v>5</v>
      </c>
      <c r="P12" s="221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21" t="str">
        <f>IF('Rekapitulace stavby'!AN13="","",'Rekapitulace stavby'!AN13)</f>
        <v/>
      </c>
      <c r="P14" s="221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21" t="str">
        <f>IF('Rekapitulace stavby'!AN14="","",'Rekapitulace stavby'!AN14)</f>
        <v/>
      </c>
      <c r="P15" s="221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21" t="s">
        <v>5</v>
      </c>
      <c r="P17" s="221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21" t="s">
        <v>5</v>
      </c>
      <c r="P18" s="221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21" t="s">
        <v>35</v>
      </c>
      <c r="P20" s="221"/>
      <c r="Q20" s="35"/>
      <c r="R20" s="36"/>
    </row>
    <row r="21" spans="2:18" s="1" customFormat="1" ht="18" customHeight="1">
      <c r="B21" s="34"/>
      <c r="C21" s="35"/>
      <c r="D21" s="35"/>
      <c r="E21" s="29" t="s">
        <v>36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21" t="s">
        <v>5</v>
      </c>
      <c r="P21" s="221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3" t="s">
        <v>5</v>
      </c>
      <c r="F24" s="223"/>
      <c r="G24" s="223"/>
      <c r="H24" s="223"/>
      <c r="I24" s="223"/>
      <c r="J24" s="223"/>
      <c r="K24" s="223"/>
      <c r="L24" s="223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126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127</v>
      </c>
      <c r="E28" s="35"/>
      <c r="F28" s="35"/>
      <c r="G28" s="35"/>
      <c r="H28" s="35"/>
      <c r="I28" s="35"/>
      <c r="J28" s="35"/>
      <c r="K28" s="35"/>
      <c r="L28" s="35"/>
      <c r="M28" s="197">
        <f>N92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40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51"/>
      <c r="O30" s="251"/>
      <c r="P30" s="251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0.21</v>
      </c>
      <c r="G32" s="107" t="s">
        <v>43</v>
      </c>
      <c r="H32" s="262">
        <f>ROUND((SUM(BE92:BE93)+SUM(BE111:BE114)), 2)</f>
        <v>0</v>
      </c>
      <c r="I32" s="251"/>
      <c r="J32" s="251"/>
      <c r="K32" s="35"/>
      <c r="L32" s="35"/>
      <c r="M32" s="262">
        <f>ROUND(ROUND((SUM(BE92:BE93)+SUM(BE111:BE114)), 2)*F32, 2)</f>
        <v>0</v>
      </c>
      <c r="N32" s="251"/>
      <c r="O32" s="251"/>
      <c r="P32" s="251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0.15</v>
      </c>
      <c r="G33" s="107" t="s">
        <v>43</v>
      </c>
      <c r="H33" s="262">
        <f>ROUND((SUM(BF92:BF93)+SUM(BF111:BF114)), 2)</f>
        <v>0</v>
      </c>
      <c r="I33" s="251"/>
      <c r="J33" s="251"/>
      <c r="K33" s="35"/>
      <c r="L33" s="35"/>
      <c r="M33" s="262">
        <f>ROUND(ROUND((SUM(BF92:BF93)+SUM(BF111:BF114)), 2)*F33, 2)</f>
        <v>0</v>
      </c>
      <c r="N33" s="251"/>
      <c r="O33" s="251"/>
      <c r="P33" s="251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0.21</v>
      </c>
      <c r="G34" s="107" t="s">
        <v>43</v>
      </c>
      <c r="H34" s="262">
        <f>ROUND((SUM(BG92:BG93)+SUM(BG111:BG114)), 2)</f>
        <v>0</v>
      </c>
      <c r="I34" s="251"/>
      <c r="J34" s="251"/>
      <c r="K34" s="35"/>
      <c r="L34" s="35"/>
      <c r="M34" s="262">
        <v>0</v>
      </c>
      <c r="N34" s="251"/>
      <c r="O34" s="251"/>
      <c r="P34" s="251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0.15</v>
      </c>
      <c r="G35" s="107" t="s">
        <v>43</v>
      </c>
      <c r="H35" s="262">
        <f>ROUND((SUM(BH92:BH93)+SUM(BH111:BH114)), 2)</f>
        <v>0</v>
      </c>
      <c r="I35" s="251"/>
      <c r="J35" s="251"/>
      <c r="K35" s="35"/>
      <c r="L35" s="35"/>
      <c r="M35" s="262">
        <v>0</v>
      </c>
      <c r="N35" s="251"/>
      <c r="O35" s="251"/>
      <c r="P35" s="251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07" t="s">
        <v>43</v>
      </c>
      <c r="H36" s="262">
        <f>ROUND((SUM(BI92:BI93)+SUM(BI111:BI114)), 2)</f>
        <v>0</v>
      </c>
      <c r="I36" s="251"/>
      <c r="J36" s="251"/>
      <c r="K36" s="35"/>
      <c r="L36" s="35"/>
      <c r="M36" s="262">
        <v>0</v>
      </c>
      <c r="N36" s="251"/>
      <c r="O36" s="251"/>
      <c r="P36" s="251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48</v>
      </c>
      <c r="E38" s="74"/>
      <c r="F38" s="74"/>
      <c r="G38" s="109" t="s">
        <v>49</v>
      </c>
      <c r="H38" s="110" t="s">
        <v>50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0" t="s">
        <v>128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9" t="str">
        <f>F6</f>
        <v>Oblastní nemocnice Náchod - UTZ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5"/>
      <c r="R78" s="36"/>
    </row>
    <row r="79" spans="2:18" s="1" customFormat="1" ht="36.950000000000003" customHeight="1">
      <c r="B79" s="34"/>
      <c r="C79" s="68" t="s">
        <v>124</v>
      </c>
      <c r="D79" s="35"/>
      <c r="E79" s="35"/>
      <c r="F79" s="212" t="str">
        <f>F7</f>
        <v>05a - Elektroinstalace - slaboproud</v>
      </c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>Náchod</v>
      </c>
      <c r="G81" s="35"/>
      <c r="H81" s="35"/>
      <c r="I81" s="35"/>
      <c r="J81" s="35"/>
      <c r="K81" s="31" t="s">
        <v>23</v>
      </c>
      <c r="L81" s="35"/>
      <c r="M81" s="252" t="str">
        <f>IF(O9="","",O9)</f>
        <v>10. 11. 2017</v>
      </c>
      <c r="N81" s="252"/>
      <c r="O81" s="252"/>
      <c r="P81" s="252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25</v>
      </c>
      <c r="D83" s="35"/>
      <c r="E83" s="35"/>
      <c r="F83" s="29" t="str">
        <f>E12</f>
        <v>Oblastní nemocnice Náchod</v>
      </c>
      <c r="G83" s="35"/>
      <c r="H83" s="35"/>
      <c r="I83" s="35"/>
      <c r="J83" s="35"/>
      <c r="K83" s="31" t="s">
        <v>31</v>
      </c>
      <c r="L83" s="35"/>
      <c r="M83" s="221" t="str">
        <f>E18</f>
        <v>JIKA CZ, ing Jiří Slánský</v>
      </c>
      <c r="N83" s="221"/>
      <c r="O83" s="221"/>
      <c r="P83" s="221"/>
      <c r="Q83" s="221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21" t="str">
        <f>E21</f>
        <v>Jan Petr</v>
      </c>
      <c r="N84" s="221"/>
      <c r="O84" s="221"/>
      <c r="P84" s="221"/>
      <c r="Q84" s="221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129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130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131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N111</f>
        <v>0</v>
      </c>
      <c r="O88" s="257"/>
      <c r="P88" s="257"/>
      <c r="Q88" s="257"/>
      <c r="R88" s="36"/>
      <c r="AU88" s="21" t="s">
        <v>132</v>
      </c>
    </row>
    <row r="89" spans="2:47" s="6" customFormat="1" ht="24.95" customHeight="1">
      <c r="B89" s="112"/>
      <c r="C89" s="113"/>
      <c r="D89" s="114" t="s">
        <v>139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6">
        <f>N112</f>
        <v>0</v>
      </c>
      <c r="O89" s="259"/>
      <c r="P89" s="259"/>
      <c r="Q89" s="259"/>
      <c r="R89" s="115"/>
    </row>
    <row r="90" spans="2:47" s="7" customFormat="1" ht="19.899999999999999" customHeight="1">
      <c r="B90" s="116"/>
      <c r="C90" s="117"/>
      <c r="D90" s="118" t="s">
        <v>710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5">
        <f>N113</f>
        <v>0</v>
      </c>
      <c r="O90" s="256"/>
      <c r="P90" s="256"/>
      <c r="Q90" s="256"/>
      <c r="R90" s="119"/>
    </row>
    <row r="91" spans="2:47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</row>
    <row r="92" spans="2:47" s="1" customFormat="1" ht="29.25" customHeight="1">
      <c r="B92" s="34"/>
      <c r="C92" s="111" t="s">
        <v>148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57">
        <v>0</v>
      </c>
      <c r="O92" s="258"/>
      <c r="P92" s="258"/>
      <c r="Q92" s="258"/>
      <c r="R92" s="36"/>
      <c r="T92" s="120"/>
      <c r="U92" s="121" t="s">
        <v>41</v>
      </c>
    </row>
    <row r="93" spans="2:47" s="1" customFormat="1" ht="1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6"/>
    </row>
    <row r="94" spans="2:47" s="1" customFormat="1" ht="29.25" customHeight="1">
      <c r="B94" s="34"/>
      <c r="C94" s="102" t="s">
        <v>116</v>
      </c>
      <c r="D94" s="103"/>
      <c r="E94" s="103"/>
      <c r="F94" s="103"/>
      <c r="G94" s="103"/>
      <c r="H94" s="103"/>
      <c r="I94" s="103"/>
      <c r="J94" s="103"/>
      <c r="K94" s="103"/>
      <c r="L94" s="199">
        <f>ROUND(SUM(N88+N92),2)</f>
        <v>0</v>
      </c>
      <c r="M94" s="199"/>
      <c r="N94" s="199"/>
      <c r="O94" s="199"/>
      <c r="P94" s="199"/>
      <c r="Q94" s="199"/>
      <c r="R94" s="36"/>
    </row>
    <row r="95" spans="2:47" s="1" customFormat="1" ht="6.95" customHeight="1"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60"/>
    </row>
    <row r="99" spans="2:63" s="1" customFormat="1" ht="6.95" customHeight="1"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3"/>
    </row>
    <row r="100" spans="2:63" s="1" customFormat="1" ht="36.950000000000003" customHeight="1">
      <c r="B100" s="34"/>
      <c r="C100" s="210" t="s">
        <v>149</v>
      </c>
      <c r="D100" s="251"/>
      <c r="E100" s="251"/>
      <c r="F100" s="251"/>
      <c r="G100" s="251"/>
      <c r="H100" s="251"/>
      <c r="I100" s="251"/>
      <c r="J100" s="251"/>
      <c r="K100" s="251"/>
      <c r="L100" s="251"/>
      <c r="M100" s="251"/>
      <c r="N100" s="251"/>
      <c r="O100" s="251"/>
      <c r="P100" s="251"/>
      <c r="Q100" s="251"/>
      <c r="R100" s="36"/>
    </row>
    <row r="101" spans="2:63" s="1" customFormat="1" ht="6.95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63" s="1" customFormat="1" ht="30" customHeight="1">
      <c r="B102" s="34"/>
      <c r="C102" s="31" t="s">
        <v>17</v>
      </c>
      <c r="D102" s="35"/>
      <c r="E102" s="35"/>
      <c r="F102" s="249" t="str">
        <f>F6</f>
        <v>Oblastní nemocnice Náchod - UTZ</v>
      </c>
      <c r="G102" s="250"/>
      <c r="H102" s="250"/>
      <c r="I102" s="250"/>
      <c r="J102" s="250"/>
      <c r="K102" s="250"/>
      <c r="L102" s="250"/>
      <c r="M102" s="250"/>
      <c r="N102" s="250"/>
      <c r="O102" s="250"/>
      <c r="P102" s="250"/>
      <c r="Q102" s="35"/>
      <c r="R102" s="36"/>
    </row>
    <row r="103" spans="2:63" s="1" customFormat="1" ht="36.950000000000003" customHeight="1">
      <c r="B103" s="34"/>
      <c r="C103" s="68" t="s">
        <v>124</v>
      </c>
      <c r="D103" s="35"/>
      <c r="E103" s="35"/>
      <c r="F103" s="212" t="str">
        <f>F7</f>
        <v>05a - Elektroinstalace - slaboproud</v>
      </c>
      <c r="G103" s="251"/>
      <c r="H103" s="251"/>
      <c r="I103" s="251"/>
      <c r="J103" s="251"/>
      <c r="K103" s="251"/>
      <c r="L103" s="251"/>
      <c r="M103" s="251"/>
      <c r="N103" s="251"/>
      <c r="O103" s="251"/>
      <c r="P103" s="251"/>
      <c r="Q103" s="35"/>
      <c r="R103" s="36"/>
    </row>
    <row r="104" spans="2:63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63" s="1" customFormat="1" ht="18" customHeight="1">
      <c r="B105" s="34"/>
      <c r="C105" s="31" t="s">
        <v>21</v>
      </c>
      <c r="D105" s="35"/>
      <c r="E105" s="35"/>
      <c r="F105" s="29" t="str">
        <f>F9</f>
        <v>Náchod</v>
      </c>
      <c r="G105" s="35"/>
      <c r="H105" s="35"/>
      <c r="I105" s="35"/>
      <c r="J105" s="35"/>
      <c r="K105" s="31" t="s">
        <v>23</v>
      </c>
      <c r="L105" s="35"/>
      <c r="M105" s="252" t="str">
        <f>IF(O9="","",O9)</f>
        <v>10. 11. 2017</v>
      </c>
      <c r="N105" s="252"/>
      <c r="O105" s="252"/>
      <c r="P105" s="252"/>
      <c r="Q105" s="35"/>
      <c r="R105" s="36"/>
    </row>
    <row r="106" spans="2:63" s="1" customFormat="1" ht="6.95" customHeigh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63" s="1" customFormat="1" ht="15">
      <c r="B107" s="34"/>
      <c r="C107" s="31" t="s">
        <v>25</v>
      </c>
      <c r="D107" s="35"/>
      <c r="E107" s="35"/>
      <c r="F107" s="29" t="str">
        <f>E12</f>
        <v>Oblastní nemocnice Náchod</v>
      </c>
      <c r="G107" s="35"/>
      <c r="H107" s="35"/>
      <c r="I107" s="35"/>
      <c r="J107" s="35"/>
      <c r="K107" s="31" t="s">
        <v>31</v>
      </c>
      <c r="L107" s="35"/>
      <c r="M107" s="221" t="str">
        <f>E18</f>
        <v>JIKA CZ, ing Jiří Slánský</v>
      </c>
      <c r="N107" s="221"/>
      <c r="O107" s="221"/>
      <c r="P107" s="221"/>
      <c r="Q107" s="221"/>
      <c r="R107" s="36"/>
    </row>
    <row r="108" spans="2:63" s="1" customFormat="1" ht="14.45" customHeight="1">
      <c r="B108" s="34"/>
      <c r="C108" s="31" t="s">
        <v>29</v>
      </c>
      <c r="D108" s="35"/>
      <c r="E108" s="35"/>
      <c r="F108" s="29" t="str">
        <f>IF(E15="","",E15)</f>
        <v xml:space="preserve"> </v>
      </c>
      <c r="G108" s="35"/>
      <c r="H108" s="35"/>
      <c r="I108" s="35"/>
      <c r="J108" s="35"/>
      <c r="K108" s="31" t="s">
        <v>34</v>
      </c>
      <c r="L108" s="35"/>
      <c r="M108" s="221" t="str">
        <f>E21</f>
        <v>Jan Petr</v>
      </c>
      <c r="N108" s="221"/>
      <c r="O108" s="221"/>
      <c r="P108" s="221"/>
      <c r="Q108" s="221"/>
      <c r="R108" s="36"/>
    </row>
    <row r="109" spans="2:63" s="1" customFormat="1" ht="10.3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63" s="8" customFormat="1" ht="29.25" customHeight="1">
      <c r="B110" s="122"/>
      <c r="C110" s="123" t="s">
        <v>150</v>
      </c>
      <c r="D110" s="124" t="s">
        <v>151</v>
      </c>
      <c r="E110" s="124" t="s">
        <v>59</v>
      </c>
      <c r="F110" s="253" t="s">
        <v>152</v>
      </c>
      <c r="G110" s="253"/>
      <c r="H110" s="253"/>
      <c r="I110" s="253"/>
      <c r="J110" s="124" t="s">
        <v>153</v>
      </c>
      <c r="K110" s="124" t="s">
        <v>154</v>
      </c>
      <c r="L110" s="253" t="s">
        <v>155</v>
      </c>
      <c r="M110" s="253"/>
      <c r="N110" s="253" t="s">
        <v>130</v>
      </c>
      <c r="O110" s="253"/>
      <c r="P110" s="253"/>
      <c r="Q110" s="254"/>
      <c r="R110" s="125"/>
      <c r="T110" s="75" t="s">
        <v>156</v>
      </c>
      <c r="U110" s="76" t="s">
        <v>41</v>
      </c>
      <c r="V110" s="76" t="s">
        <v>157</v>
      </c>
      <c r="W110" s="76" t="s">
        <v>158</v>
      </c>
      <c r="X110" s="76" t="s">
        <v>159</v>
      </c>
      <c r="Y110" s="76" t="s">
        <v>160</v>
      </c>
      <c r="Z110" s="76" t="s">
        <v>161</v>
      </c>
      <c r="AA110" s="77" t="s">
        <v>162</v>
      </c>
    </row>
    <row r="111" spans="2:63" s="1" customFormat="1" ht="29.25" customHeight="1">
      <c r="B111" s="34"/>
      <c r="C111" s="79" t="s">
        <v>126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233">
        <f>BK111</f>
        <v>0</v>
      </c>
      <c r="O111" s="234"/>
      <c r="P111" s="234"/>
      <c r="Q111" s="234"/>
      <c r="R111" s="36"/>
      <c r="T111" s="78"/>
      <c r="U111" s="50"/>
      <c r="V111" s="50"/>
      <c r="W111" s="126">
        <f>W112</f>
        <v>7.0000000000000007E-2</v>
      </c>
      <c r="X111" s="50"/>
      <c r="Y111" s="126">
        <f>Y112</f>
        <v>0</v>
      </c>
      <c r="Z111" s="50"/>
      <c r="AA111" s="127">
        <f>AA112</f>
        <v>0</v>
      </c>
      <c r="AT111" s="21" t="s">
        <v>76</v>
      </c>
      <c r="AU111" s="21" t="s">
        <v>132</v>
      </c>
      <c r="BK111" s="128">
        <f>BK112</f>
        <v>0</v>
      </c>
    </row>
    <row r="112" spans="2:63" s="9" customFormat="1" ht="37.35" customHeight="1">
      <c r="B112" s="129"/>
      <c r="C112" s="130"/>
      <c r="D112" s="131" t="s">
        <v>139</v>
      </c>
      <c r="E112" s="131"/>
      <c r="F112" s="131"/>
      <c r="G112" s="131"/>
      <c r="H112" s="131"/>
      <c r="I112" s="131"/>
      <c r="J112" s="131"/>
      <c r="K112" s="131"/>
      <c r="L112" s="131"/>
      <c r="M112" s="131"/>
      <c r="N112" s="235">
        <f>BK112</f>
        <v>0</v>
      </c>
      <c r="O112" s="236"/>
      <c r="P112" s="236"/>
      <c r="Q112" s="236"/>
      <c r="R112" s="132"/>
      <c r="T112" s="133"/>
      <c r="U112" s="130"/>
      <c r="V112" s="130"/>
      <c r="W112" s="134">
        <f>W113</f>
        <v>7.0000000000000007E-2</v>
      </c>
      <c r="X112" s="130"/>
      <c r="Y112" s="134">
        <f>Y113</f>
        <v>0</v>
      </c>
      <c r="Z112" s="130"/>
      <c r="AA112" s="135">
        <f>AA113</f>
        <v>0</v>
      </c>
      <c r="AR112" s="136" t="s">
        <v>122</v>
      </c>
      <c r="AT112" s="137" t="s">
        <v>76</v>
      </c>
      <c r="AU112" s="137" t="s">
        <v>77</v>
      </c>
      <c r="AY112" s="136" t="s">
        <v>163</v>
      </c>
      <c r="BK112" s="138">
        <f>BK113</f>
        <v>0</v>
      </c>
    </row>
    <row r="113" spans="2:65" s="9" customFormat="1" ht="19.899999999999999" customHeight="1">
      <c r="B113" s="129"/>
      <c r="C113" s="130"/>
      <c r="D113" s="139" t="s">
        <v>710</v>
      </c>
      <c r="E113" s="139"/>
      <c r="F113" s="139"/>
      <c r="G113" s="139"/>
      <c r="H113" s="139"/>
      <c r="I113" s="139"/>
      <c r="J113" s="139"/>
      <c r="K113" s="139"/>
      <c r="L113" s="139"/>
      <c r="M113" s="139"/>
      <c r="N113" s="237">
        <f>BK113</f>
        <v>0</v>
      </c>
      <c r="O113" s="238"/>
      <c r="P113" s="238"/>
      <c r="Q113" s="238"/>
      <c r="R113" s="132"/>
      <c r="T113" s="133"/>
      <c r="U113" s="130"/>
      <c r="V113" s="130"/>
      <c r="W113" s="134">
        <f>W114</f>
        <v>7.0000000000000007E-2</v>
      </c>
      <c r="X113" s="130"/>
      <c r="Y113" s="134">
        <f>Y114</f>
        <v>0</v>
      </c>
      <c r="Z113" s="130"/>
      <c r="AA113" s="135">
        <f>AA114</f>
        <v>0</v>
      </c>
      <c r="AR113" s="136" t="s">
        <v>122</v>
      </c>
      <c r="AT113" s="137" t="s">
        <v>76</v>
      </c>
      <c r="AU113" s="137" t="s">
        <v>85</v>
      </c>
      <c r="AY113" s="136" t="s">
        <v>163</v>
      </c>
      <c r="BK113" s="138">
        <f>BK114</f>
        <v>0</v>
      </c>
    </row>
    <row r="114" spans="2:65" s="1" customFormat="1" ht="25.5" customHeight="1">
      <c r="B114" s="140"/>
      <c r="C114" s="141" t="s">
        <v>85</v>
      </c>
      <c r="D114" s="141" t="s">
        <v>164</v>
      </c>
      <c r="E114" s="142" t="s">
        <v>711</v>
      </c>
      <c r="F114" s="225" t="s">
        <v>715</v>
      </c>
      <c r="G114" s="225"/>
      <c r="H114" s="225"/>
      <c r="I114" s="225"/>
      <c r="J114" s="143" t="s">
        <v>493</v>
      </c>
      <c r="K114" s="144">
        <v>1</v>
      </c>
      <c r="L114" s="226"/>
      <c r="M114" s="226"/>
      <c r="N114" s="226">
        <f>ROUND(L114*K114,2)</f>
        <v>0</v>
      </c>
      <c r="O114" s="226"/>
      <c r="P114" s="226"/>
      <c r="Q114" s="226"/>
      <c r="R114" s="145"/>
      <c r="T114" s="146" t="s">
        <v>5</v>
      </c>
      <c r="U114" s="180" t="s">
        <v>42</v>
      </c>
      <c r="V114" s="181">
        <v>7.0000000000000007E-2</v>
      </c>
      <c r="W114" s="181">
        <f>V114*K114</f>
        <v>7.0000000000000007E-2</v>
      </c>
      <c r="X114" s="181">
        <v>0</v>
      </c>
      <c r="Y114" s="181">
        <f>X114*K114</f>
        <v>0</v>
      </c>
      <c r="Z114" s="181">
        <v>0</v>
      </c>
      <c r="AA114" s="182">
        <f>Z114*K114</f>
        <v>0</v>
      </c>
      <c r="AR114" s="21" t="s">
        <v>253</v>
      </c>
      <c r="AT114" s="21" t="s">
        <v>164</v>
      </c>
      <c r="AU114" s="21" t="s">
        <v>122</v>
      </c>
      <c r="AY114" s="21" t="s">
        <v>163</v>
      </c>
      <c r="BE114" s="149">
        <f>IF(U114="základní",N114,0)</f>
        <v>0</v>
      </c>
      <c r="BF114" s="149">
        <f>IF(U114="snížená",N114,0)</f>
        <v>0</v>
      </c>
      <c r="BG114" s="149">
        <f>IF(U114="zákl. přenesená",N114,0)</f>
        <v>0</v>
      </c>
      <c r="BH114" s="149">
        <f>IF(U114="sníž. přenesená",N114,0)</f>
        <v>0</v>
      </c>
      <c r="BI114" s="149">
        <f>IF(U114="nulová",N114,0)</f>
        <v>0</v>
      </c>
      <c r="BJ114" s="21" t="s">
        <v>85</v>
      </c>
      <c r="BK114" s="149">
        <f>ROUND(L114*K114,2)</f>
        <v>0</v>
      </c>
      <c r="BL114" s="21" t="s">
        <v>253</v>
      </c>
      <c r="BM114" s="21" t="s">
        <v>713</v>
      </c>
    </row>
    <row r="115" spans="2:65" s="1" customFormat="1" ht="6.95" customHeight="1"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60"/>
    </row>
  </sheetData>
  <mergeCells count="58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F114:I114"/>
    <mergeCell ref="L114:M114"/>
    <mergeCell ref="N114:Q114"/>
    <mergeCell ref="N111:Q111"/>
    <mergeCell ref="N112:Q112"/>
    <mergeCell ref="N113:Q113"/>
    <mergeCell ref="H1:K1"/>
    <mergeCell ref="S2:AC2"/>
    <mergeCell ref="F110:I110"/>
    <mergeCell ref="L110:M110"/>
    <mergeCell ref="N110:Q110"/>
    <mergeCell ref="F102:P102"/>
    <mergeCell ref="F103:P103"/>
    <mergeCell ref="M105:P105"/>
    <mergeCell ref="M107:Q107"/>
    <mergeCell ref="M108:Q108"/>
    <mergeCell ref="N89:Q89"/>
    <mergeCell ref="N90:Q90"/>
    <mergeCell ref="N92:Q92"/>
    <mergeCell ref="L94:Q94"/>
    <mergeCell ref="C100:Q100"/>
    <mergeCell ref="M83:Q83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5"/>
  <sheetViews>
    <sheetView showGridLines="0" workbookViewId="0">
      <pane ySplit="1" topLeftCell="A100" activePane="bottomLeft" state="frozen"/>
      <selection pane="bottomLeft" activeCell="L114" sqref="L114:M1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117</v>
      </c>
      <c r="G1" s="16"/>
      <c r="H1" s="224" t="s">
        <v>118</v>
      </c>
      <c r="I1" s="224"/>
      <c r="J1" s="224"/>
      <c r="K1" s="224"/>
      <c r="L1" s="16" t="s">
        <v>119</v>
      </c>
      <c r="M1" s="14"/>
      <c r="N1" s="14"/>
      <c r="O1" s="15" t="s">
        <v>120</v>
      </c>
      <c r="P1" s="14"/>
      <c r="Q1" s="14"/>
      <c r="R1" s="14"/>
      <c r="S1" s="16" t="s">
        <v>121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103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122</v>
      </c>
    </row>
    <row r="4" spans="1:66" ht="36.950000000000003" customHeight="1">
      <c r="B4" s="25"/>
      <c r="C4" s="210" t="s">
        <v>123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9" t="str">
        <f>'Rekapitulace stavby'!K6</f>
        <v>Oblastní nemocnice Náchod - UTZ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7"/>
      <c r="R6" s="26"/>
    </row>
    <row r="7" spans="1:66" s="1" customFormat="1" ht="32.85" customHeight="1">
      <c r="B7" s="34"/>
      <c r="C7" s="35"/>
      <c r="D7" s="30" t="s">
        <v>124</v>
      </c>
      <c r="E7" s="35"/>
      <c r="F7" s="222" t="s">
        <v>716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52" t="str">
        <f>'Rekapitulace stavby'!AN8</f>
        <v>10. 11. 2017</v>
      </c>
      <c r="P9" s="252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21" t="s">
        <v>5</v>
      </c>
      <c r="P11" s="221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21" t="s">
        <v>5</v>
      </c>
      <c r="P12" s="221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21" t="str">
        <f>IF('Rekapitulace stavby'!AN13="","",'Rekapitulace stavby'!AN13)</f>
        <v/>
      </c>
      <c r="P14" s="221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21" t="str">
        <f>IF('Rekapitulace stavby'!AN14="","",'Rekapitulace stavby'!AN14)</f>
        <v/>
      </c>
      <c r="P15" s="221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21" t="s">
        <v>5</v>
      </c>
      <c r="P17" s="221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21" t="s">
        <v>5</v>
      </c>
      <c r="P18" s="221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21" t="s">
        <v>35</v>
      </c>
      <c r="P20" s="221"/>
      <c r="Q20" s="35"/>
      <c r="R20" s="36"/>
    </row>
    <row r="21" spans="2:18" s="1" customFormat="1" ht="18" customHeight="1">
      <c r="B21" s="34"/>
      <c r="C21" s="35"/>
      <c r="D21" s="35"/>
      <c r="E21" s="29" t="s">
        <v>36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21" t="s">
        <v>5</v>
      </c>
      <c r="P21" s="221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3" t="s">
        <v>5</v>
      </c>
      <c r="F24" s="223"/>
      <c r="G24" s="223"/>
      <c r="H24" s="223"/>
      <c r="I24" s="223"/>
      <c r="J24" s="223"/>
      <c r="K24" s="223"/>
      <c r="L24" s="223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126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127</v>
      </c>
      <c r="E28" s="35"/>
      <c r="F28" s="35"/>
      <c r="G28" s="35"/>
      <c r="H28" s="35"/>
      <c r="I28" s="35"/>
      <c r="J28" s="35"/>
      <c r="K28" s="35"/>
      <c r="L28" s="35"/>
      <c r="M28" s="197">
        <f>N92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40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51"/>
      <c r="O30" s="251"/>
      <c r="P30" s="251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0.21</v>
      </c>
      <c r="G32" s="107" t="s">
        <v>43</v>
      </c>
      <c r="H32" s="262">
        <f>ROUND((SUM(BE92:BE93)+SUM(BE111:BE114)), 2)</f>
        <v>0</v>
      </c>
      <c r="I32" s="251"/>
      <c r="J32" s="251"/>
      <c r="K32" s="35"/>
      <c r="L32" s="35"/>
      <c r="M32" s="262">
        <f>ROUND(ROUND((SUM(BE92:BE93)+SUM(BE111:BE114)), 2)*F32, 2)</f>
        <v>0</v>
      </c>
      <c r="N32" s="251"/>
      <c r="O32" s="251"/>
      <c r="P32" s="251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0.15</v>
      </c>
      <c r="G33" s="107" t="s">
        <v>43</v>
      </c>
      <c r="H33" s="262">
        <f>ROUND((SUM(BF92:BF93)+SUM(BF111:BF114)), 2)</f>
        <v>0</v>
      </c>
      <c r="I33" s="251"/>
      <c r="J33" s="251"/>
      <c r="K33" s="35"/>
      <c r="L33" s="35"/>
      <c r="M33" s="262">
        <f>ROUND(ROUND((SUM(BF92:BF93)+SUM(BF111:BF114)), 2)*F33, 2)</f>
        <v>0</v>
      </c>
      <c r="N33" s="251"/>
      <c r="O33" s="251"/>
      <c r="P33" s="251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0.21</v>
      </c>
      <c r="G34" s="107" t="s">
        <v>43</v>
      </c>
      <c r="H34" s="262">
        <f>ROUND((SUM(BG92:BG93)+SUM(BG111:BG114)), 2)</f>
        <v>0</v>
      </c>
      <c r="I34" s="251"/>
      <c r="J34" s="251"/>
      <c r="K34" s="35"/>
      <c r="L34" s="35"/>
      <c r="M34" s="262">
        <v>0</v>
      </c>
      <c r="N34" s="251"/>
      <c r="O34" s="251"/>
      <c r="P34" s="251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0.15</v>
      </c>
      <c r="G35" s="107" t="s">
        <v>43</v>
      </c>
      <c r="H35" s="262">
        <f>ROUND((SUM(BH92:BH93)+SUM(BH111:BH114)), 2)</f>
        <v>0</v>
      </c>
      <c r="I35" s="251"/>
      <c r="J35" s="251"/>
      <c r="K35" s="35"/>
      <c r="L35" s="35"/>
      <c r="M35" s="262">
        <v>0</v>
      </c>
      <c r="N35" s="251"/>
      <c r="O35" s="251"/>
      <c r="P35" s="251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07" t="s">
        <v>43</v>
      </c>
      <c r="H36" s="262">
        <f>ROUND((SUM(BI92:BI93)+SUM(BI111:BI114)), 2)</f>
        <v>0</v>
      </c>
      <c r="I36" s="251"/>
      <c r="J36" s="251"/>
      <c r="K36" s="35"/>
      <c r="L36" s="35"/>
      <c r="M36" s="262">
        <v>0</v>
      </c>
      <c r="N36" s="251"/>
      <c r="O36" s="251"/>
      <c r="P36" s="251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48</v>
      </c>
      <c r="E38" s="74"/>
      <c r="F38" s="74"/>
      <c r="G38" s="109" t="s">
        <v>49</v>
      </c>
      <c r="H38" s="110" t="s">
        <v>50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0" t="s">
        <v>128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9" t="str">
        <f>F6</f>
        <v>Oblastní nemocnice Náchod - UTZ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5"/>
      <c r="R78" s="36"/>
    </row>
    <row r="79" spans="2:18" s="1" customFormat="1" ht="36.950000000000003" customHeight="1">
      <c r="B79" s="34"/>
      <c r="C79" s="68" t="s">
        <v>124</v>
      </c>
      <c r="D79" s="35"/>
      <c r="E79" s="35"/>
      <c r="F79" s="212" t="str">
        <f>F7</f>
        <v>05b - Elektroinstalace - koncové prvky</v>
      </c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>Náchod</v>
      </c>
      <c r="G81" s="35"/>
      <c r="H81" s="35"/>
      <c r="I81" s="35"/>
      <c r="J81" s="35"/>
      <c r="K81" s="31" t="s">
        <v>23</v>
      </c>
      <c r="L81" s="35"/>
      <c r="M81" s="252" t="str">
        <f>IF(O9="","",O9)</f>
        <v>10. 11. 2017</v>
      </c>
      <c r="N81" s="252"/>
      <c r="O81" s="252"/>
      <c r="P81" s="252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25</v>
      </c>
      <c r="D83" s="35"/>
      <c r="E83" s="35"/>
      <c r="F83" s="29" t="str">
        <f>E12</f>
        <v>Oblastní nemocnice Náchod</v>
      </c>
      <c r="G83" s="35"/>
      <c r="H83" s="35"/>
      <c r="I83" s="35"/>
      <c r="J83" s="35"/>
      <c r="K83" s="31" t="s">
        <v>31</v>
      </c>
      <c r="L83" s="35"/>
      <c r="M83" s="221" t="str">
        <f>E18</f>
        <v>JIKA CZ, ing Jiří Slánský</v>
      </c>
      <c r="N83" s="221"/>
      <c r="O83" s="221"/>
      <c r="P83" s="221"/>
      <c r="Q83" s="221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21" t="str">
        <f>E21</f>
        <v>Jan Petr</v>
      </c>
      <c r="N84" s="221"/>
      <c r="O84" s="221"/>
      <c r="P84" s="221"/>
      <c r="Q84" s="221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129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130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131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N111</f>
        <v>0</v>
      </c>
      <c r="O88" s="257"/>
      <c r="P88" s="257"/>
      <c r="Q88" s="257"/>
      <c r="R88" s="36"/>
      <c r="AU88" s="21" t="s">
        <v>132</v>
      </c>
    </row>
    <row r="89" spans="2:47" s="6" customFormat="1" ht="24.95" customHeight="1">
      <c r="B89" s="112"/>
      <c r="C89" s="113"/>
      <c r="D89" s="114" t="s">
        <v>139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6">
        <f>N112</f>
        <v>0</v>
      </c>
      <c r="O89" s="259"/>
      <c r="P89" s="259"/>
      <c r="Q89" s="259"/>
      <c r="R89" s="115"/>
    </row>
    <row r="90" spans="2:47" s="7" customFormat="1" ht="19.899999999999999" customHeight="1">
      <c r="B90" s="116"/>
      <c r="C90" s="117"/>
      <c r="D90" s="118" t="s">
        <v>710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5">
        <f>N113</f>
        <v>0</v>
      </c>
      <c r="O90" s="256"/>
      <c r="P90" s="256"/>
      <c r="Q90" s="256"/>
      <c r="R90" s="119"/>
    </row>
    <row r="91" spans="2:47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</row>
    <row r="92" spans="2:47" s="1" customFormat="1" ht="29.25" customHeight="1">
      <c r="B92" s="34"/>
      <c r="C92" s="111" t="s">
        <v>148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57">
        <v>0</v>
      </c>
      <c r="O92" s="258"/>
      <c r="P92" s="258"/>
      <c r="Q92" s="258"/>
      <c r="R92" s="36"/>
      <c r="T92" s="120"/>
      <c r="U92" s="121" t="s">
        <v>41</v>
      </c>
    </row>
    <row r="93" spans="2:47" s="1" customFormat="1" ht="1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6"/>
    </row>
    <row r="94" spans="2:47" s="1" customFormat="1" ht="29.25" customHeight="1">
      <c r="B94" s="34"/>
      <c r="C94" s="102" t="s">
        <v>116</v>
      </c>
      <c r="D94" s="103"/>
      <c r="E94" s="103"/>
      <c r="F94" s="103"/>
      <c r="G94" s="103"/>
      <c r="H94" s="103"/>
      <c r="I94" s="103"/>
      <c r="J94" s="103"/>
      <c r="K94" s="103"/>
      <c r="L94" s="199">
        <f>ROUND(SUM(N88+N92),2)</f>
        <v>0</v>
      </c>
      <c r="M94" s="199"/>
      <c r="N94" s="199"/>
      <c r="O94" s="199"/>
      <c r="P94" s="199"/>
      <c r="Q94" s="199"/>
      <c r="R94" s="36"/>
    </row>
    <row r="95" spans="2:47" s="1" customFormat="1" ht="6.95" customHeight="1"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60"/>
    </row>
    <row r="99" spans="2:63" s="1" customFormat="1" ht="6.95" customHeight="1"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3"/>
    </row>
    <row r="100" spans="2:63" s="1" customFormat="1" ht="36.950000000000003" customHeight="1">
      <c r="B100" s="34"/>
      <c r="C100" s="210" t="s">
        <v>149</v>
      </c>
      <c r="D100" s="251"/>
      <c r="E100" s="251"/>
      <c r="F100" s="251"/>
      <c r="G100" s="251"/>
      <c r="H100" s="251"/>
      <c r="I100" s="251"/>
      <c r="J100" s="251"/>
      <c r="K100" s="251"/>
      <c r="L100" s="251"/>
      <c r="M100" s="251"/>
      <c r="N100" s="251"/>
      <c r="O100" s="251"/>
      <c r="P100" s="251"/>
      <c r="Q100" s="251"/>
      <c r="R100" s="36"/>
    </row>
    <row r="101" spans="2:63" s="1" customFormat="1" ht="6.95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63" s="1" customFormat="1" ht="30" customHeight="1">
      <c r="B102" s="34"/>
      <c r="C102" s="31" t="s">
        <v>17</v>
      </c>
      <c r="D102" s="35"/>
      <c r="E102" s="35"/>
      <c r="F102" s="249" t="str">
        <f>F6</f>
        <v>Oblastní nemocnice Náchod - UTZ</v>
      </c>
      <c r="G102" s="250"/>
      <c r="H102" s="250"/>
      <c r="I102" s="250"/>
      <c r="J102" s="250"/>
      <c r="K102" s="250"/>
      <c r="L102" s="250"/>
      <c r="M102" s="250"/>
      <c r="N102" s="250"/>
      <c r="O102" s="250"/>
      <c r="P102" s="250"/>
      <c r="Q102" s="35"/>
      <c r="R102" s="36"/>
    </row>
    <row r="103" spans="2:63" s="1" customFormat="1" ht="36.950000000000003" customHeight="1">
      <c r="B103" s="34"/>
      <c r="C103" s="68" t="s">
        <v>124</v>
      </c>
      <c r="D103" s="35"/>
      <c r="E103" s="35"/>
      <c r="F103" s="212" t="str">
        <f>F7</f>
        <v>05b - Elektroinstalace - koncové prvky</v>
      </c>
      <c r="G103" s="251"/>
      <c r="H103" s="251"/>
      <c r="I103" s="251"/>
      <c r="J103" s="251"/>
      <c r="K103" s="251"/>
      <c r="L103" s="251"/>
      <c r="M103" s="251"/>
      <c r="N103" s="251"/>
      <c r="O103" s="251"/>
      <c r="P103" s="251"/>
      <c r="Q103" s="35"/>
      <c r="R103" s="36"/>
    </row>
    <row r="104" spans="2:63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63" s="1" customFormat="1" ht="18" customHeight="1">
      <c r="B105" s="34"/>
      <c r="C105" s="31" t="s">
        <v>21</v>
      </c>
      <c r="D105" s="35"/>
      <c r="E105" s="35"/>
      <c r="F105" s="29" t="str">
        <f>F9</f>
        <v>Náchod</v>
      </c>
      <c r="G105" s="35"/>
      <c r="H105" s="35"/>
      <c r="I105" s="35"/>
      <c r="J105" s="35"/>
      <c r="K105" s="31" t="s">
        <v>23</v>
      </c>
      <c r="L105" s="35"/>
      <c r="M105" s="252" t="str">
        <f>IF(O9="","",O9)</f>
        <v>10. 11. 2017</v>
      </c>
      <c r="N105" s="252"/>
      <c r="O105" s="252"/>
      <c r="P105" s="252"/>
      <c r="Q105" s="35"/>
      <c r="R105" s="36"/>
    </row>
    <row r="106" spans="2:63" s="1" customFormat="1" ht="6.95" customHeigh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63" s="1" customFormat="1" ht="15">
      <c r="B107" s="34"/>
      <c r="C107" s="31" t="s">
        <v>25</v>
      </c>
      <c r="D107" s="35"/>
      <c r="E107" s="35"/>
      <c r="F107" s="29" t="str">
        <f>E12</f>
        <v>Oblastní nemocnice Náchod</v>
      </c>
      <c r="G107" s="35"/>
      <c r="H107" s="35"/>
      <c r="I107" s="35"/>
      <c r="J107" s="35"/>
      <c r="K107" s="31" t="s">
        <v>31</v>
      </c>
      <c r="L107" s="35"/>
      <c r="M107" s="221" t="str">
        <f>E18</f>
        <v>JIKA CZ, ing Jiří Slánský</v>
      </c>
      <c r="N107" s="221"/>
      <c r="O107" s="221"/>
      <c r="P107" s="221"/>
      <c r="Q107" s="221"/>
      <c r="R107" s="36"/>
    </row>
    <row r="108" spans="2:63" s="1" customFormat="1" ht="14.45" customHeight="1">
      <c r="B108" s="34"/>
      <c r="C108" s="31" t="s">
        <v>29</v>
      </c>
      <c r="D108" s="35"/>
      <c r="E108" s="35"/>
      <c r="F108" s="29" t="str">
        <f>IF(E15="","",E15)</f>
        <v xml:space="preserve"> </v>
      </c>
      <c r="G108" s="35"/>
      <c r="H108" s="35"/>
      <c r="I108" s="35"/>
      <c r="J108" s="35"/>
      <c r="K108" s="31" t="s">
        <v>34</v>
      </c>
      <c r="L108" s="35"/>
      <c r="M108" s="221" t="str">
        <f>E21</f>
        <v>Jan Petr</v>
      </c>
      <c r="N108" s="221"/>
      <c r="O108" s="221"/>
      <c r="P108" s="221"/>
      <c r="Q108" s="221"/>
      <c r="R108" s="36"/>
    </row>
    <row r="109" spans="2:63" s="1" customFormat="1" ht="10.3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63" s="8" customFormat="1" ht="29.25" customHeight="1">
      <c r="B110" s="122"/>
      <c r="C110" s="123" t="s">
        <v>150</v>
      </c>
      <c r="D110" s="124" t="s">
        <v>151</v>
      </c>
      <c r="E110" s="124" t="s">
        <v>59</v>
      </c>
      <c r="F110" s="253" t="s">
        <v>152</v>
      </c>
      <c r="G110" s="253"/>
      <c r="H110" s="253"/>
      <c r="I110" s="253"/>
      <c r="J110" s="124" t="s">
        <v>153</v>
      </c>
      <c r="K110" s="124" t="s">
        <v>154</v>
      </c>
      <c r="L110" s="253" t="s">
        <v>155</v>
      </c>
      <c r="M110" s="253"/>
      <c r="N110" s="253" t="s">
        <v>130</v>
      </c>
      <c r="O110" s="253"/>
      <c r="P110" s="253"/>
      <c r="Q110" s="254"/>
      <c r="R110" s="125"/>
      <c r="T110" s="75" t="s">
        <v>156</v>
      </c>
      <c r="U110" s="76" t="s">
        <v>41</v>
      </c>
      <c r="V110" s="76" t="s">
        <v>157</v>
      </c>
      <c r="W110" s="76" t="s">
        <v>158</v>
      </c>
      <c r="X110" s="76" t="s">
        <v>159</v>
      </c>
      <c r="Y110" s="76" t="s">
        <v>160</v>
      </c>
      <c r="Z110" s="76" t="s">
        <v>161</v>
      </c>
      <c r="AA110" s="77" t="s">
        <v>162</v>
      </c>
    </row>
    <row r="111" spans="2:63" s="1" customFormat="1" ht="29.25" customHeight="1">
      <c r="B111" s="34"/>
      <c r="C111" s="79" t="s">
        <v>126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233">
        <f>BK111</f>
        <v>0</v>
      </c>
      <c r="O111" s="234"/>
      <c r="P111" s="234"/>
      <c r="Q111" s="234"/>
      <c r="R111" s="36"/>
      <c r="T111" s="78"/>
      <c r="U111" s="50"/>
      <c r="V111" s="50"/>
      <c r="W111" s="126">
        <f>W112</f>
        <v>7.0000000000000007E-2</v>
      </c>
      <c r="X111" s="50"/>
      <c r="Y111" s="126">
        <f>Y112</f>
        <v>0</v>
      </c>
      <c r="Z111" s="50"/>
      <c r="AA111" s="127">
        <f>AA112</f>
        <v>0</v>
      </c>
      <c r="AT111" s="21" t="s">
        <v>76</v>
      </c>
      <c r="AU111" s="21" t="s">
        <v>132</v>
      </c>
      <c r="BK111" s="128">
        <f>BK112</f>
        <v>0</v>
      </c>
    </row>
    <row r="112" spans="2:63" s="9" customFormat="1" ht="37.35" customHeight="1">
      <c r="B112" s="129"/>
      <c r="C112" s="130"/>
      <c r="D112" s="131" t="s">
        <v>139</v>
      </c>
      <c r="E112" s="131"/>
      <c r="F112" s="131"/>
      <c r="G112" s="131"/>
      <c r="H112" s="131"/>
      <c r="I112" s="131"/>
      <c r="J112" s="131"/>
      <c r="K112" s="131"/>
      <c r="L112" s="131"/>
      <c r="M112" s="131"/>
      <c r="N112" s="235">
        <f>BK112</f>
        <v>0</v>
      </c>
      <c r="O112" s="236"/>
      <c r="P112" s="236"/>
      <c r="Q112" s="236"/>
      <c r="R112" s="132"/>
      <c r="T112" s="133"/>
      <c r="U112" s="130"/>
      <c r="V112" s="130"/>
      <c r="W112" s="134">
        <f>W113</f>
        <v>7.0000000000000007E-2</v>
      </c>
      <c r="X112" s="130"/>
      <c r="Y112" s="134">
        <f>Y113</f>
        <v>0</v>
      </c>
      <c r="Z112" s="130"/>
      <c r="AA112" s="135">
        <f>AA113</f>
        <v>0</v>
      </c>
      <c r="AR112" s="136" t="s">
        <v>122</v>
      </c>
      <c r="AT112" s="137" t="s">
        <v>76</v>
      </c>
      <c r="AU112" s="137" t="s">
        <v>77</v>
      </c>
      <c r="AY112" s="136" t="s">
        <v>163</v>
      </c>
      <c r="BK112" s="138">
        <f>BK113</f>
        <v>0</v>
      </c>
    </row>
    <row r="113" spans="2:65" s="9" customFormat="1" ht="19.899999999999999" customHeight="1">
      <c r="B113" s="129"/>
      <c r="C113" s="130"/>
      <c r="D113" s="139" t="s">
        <v>710</v>
      </c>
      <c r="E113" s="139"/>
      <c r="F113" s="139"/>
      <c r="G113" s="139"/>
      <c r="H113" s="139"/>
      <c r="I113" s="139"/>
      <c r="J113" s="139"/>
      <c r="K113" s="139"/>
      <c r="L113" s="139"/>
      <c r="M113" s="139"/>
      <c r="N113" s="237">
        <f>BK113</f>
        <v>0</v>
      </c>
      <c r="O113" s="238"/>
      <c r="P113" s="238"/>
      <c r="Q113" s="238"/>
      <c r="R113" s="132"/>
      <c r="T113" s="133"/>
      <c r="U113" s="130"/>
      <c r="V113" s="130"/>
      <c r="W113" s="134">
        <f>W114</f>
        <v>7.0000000000000007E-2</v>
      </c>
      <c r="X113" s="130"/>
      <c r="Y113" s="134">
        <f>Y114</f>
        <v>0</v>
      </c>
      <c r="Z113" s="130"/>
      <c r="AA113" s="135">
        <f>AA114</f>
        <v>0</v>
      </c>
      <c r="AR113" s="136" t="s">
        <v>122</v>
      </c>
      <c r="AT113" s="137" t="s">
        <v>76</v>
      </c>
      <c r="AU113" s="137" t="s">
        <v>85</v>
      </c>
      <c r="AY113" s="136" t="s">
        <v>163</v>
      </c>
      <c r="BK113" s="138">
        <f>BK114</f>
        <v>0</v>
      </c>
    </row>
    <row r="114" spans="2:65" s="1" customFormat="1" ht="25.5" customHeight="1">
      <c r="B114" s="140"/>
      <c r="C114" s="141" t="s">
        <v>85</v>
      </c>
      <c r="D114" s="141" t="s">
        <v>164</v>
      </c>
      <c r="E114" s="142" t="s">
        <v>711</v>
      </c>
      <c r="F114" s="225" t="s">
        <v>717</v>
      </c>
      <c r="G114" s="225"/>
      <c r="H114" s="225"/>
      <c r="I114" s="225"/>
      <c r="J114" s="143" t="s">
        <v>493</v>
      </c>
      <c r="K114" s="144">
        <v>1</v>
      </c>
      <c r="L114" s="226"/>
      <c r="M114" s="226"/>
      <c r="N114" s="226">
        <f>ROUND(L114*K114,2)</f>
        <v>0</v>
      </c>
      <c r="O114" s="226"/>
      <c r="P114" s="226"/>
      <c r="Q114" s="226"/>
      <c r="R114" s="145"/>
      <c r="T114" s="146" t="s">
        <v>5</v>
      </c>
      <c r="U114" s="180" t="s">
        <v>42</v>
      </c>
      <c r="V114" s="181">
        <v>7.0000000000000007E-2</v>
      </c>
      <c r="W114" s="181">
        <f>V114*K114</f>
        <v>7.0000000000000007E-2</v>
      </c>
      <c r="X114" s="181">
        <v>0</v>
      </c>
      <c r="Y114" s="181">
        <f>X114*K114</f>
        <v>0</v>
      </c>
      <c r="Z114" s="181">
        <v>0</v>
      </c>
      <c r="AA114" s="182">
        <f>Z114*K114</f>
        <v>0</v>
      </c>
      <c r="AR114" s="21" t="s">
        <v>253</v>
      </c>
      <c r="AT114" s="21" t="s">
        <v>164</v>
      </c>
      <c r="AU114" s="21" t="s">
        <v>122</v>
      </c>
      <c r="AY114" s="21" t="s">
        <v>163</v>
      </c>
      <c r="BE114" s="149">
        <f>IF(U114="základní",N114,0)</f>
        <v>0</v>
      </c>
      <c r="BF114" s="149">
        <f>IF(U114="snížená",N114,0)</f>
        <v>0</v>
      </c>
      <c r="BG114" s="149">
        <f>IF(U114="zákl. přenesená",N114,0)</f>
        <v>0</v>
      </c>
      <c r="BH114" s="149">
        <f>IF(U114="sníž. přenesená",N114,0)</f>
        <v>0</v>
      </c>
      <c r="BI114" s="149">
        <f>IF(U114="nulová",N114,0)</f>
        <v>0</v>
      </c>
      <c r="BJ114" s="21" t="s">
        <v>85</v>
      </c>
      <c r="BK114" s="149">
        <f>ROUND(L114*K114,2)</f>
        <v>0</v>
      </c>
      <c r="BL114" s="21" t="s">
        <v>253</v>
      </c>
      <c r="BM114" s="21" t="s">
        <v>713</v>
      </c>
    </row>
    <row r="115" spans="2:65" s="1" customFormat="1" ht="6.95" customHeight="1"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60"/>
    </row>
  </sheetData>
  <mergeCells count="58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F114:I114"/>
    <mergeCell ref="L114:M114"/>
    <mergeCell ref="N114:Q114"/>
    <mergeCell ref="N111:Q111"/>
    <mergeCell ref="N112:Q112"/>
    <mergeCell ref="N113:Q113"/>
    <mergeCell ref="H1:K1"/>
    <mergeCell ref="S2:AC2"/>
    <mergeCell ref="F110:I110"/>
    <mergeCell ref="L110:M110"/>
    <mergeCell ref="N110:Q110"/>
    <mergeCell ref="F102:P102"/>
    <mergeCell ref="F103:P103"/>
    <mergeCell ref="M105:P105"/>
    <mergeCell ref="M107:Q107"/>
    <mergeCell ref="M108:Q108"/>
    <mergeCell ref="N89:Q89"/>
    <mergeCell ref="N90:Q90"/>
    <mergeCell ref="N92:Q92"/>
    <mergeCell ref="L94:Q94"/>
    <mergeCell ref="C100:Q100"/>
    <mergeCell ref="M83:Q83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5"/>
  <sheetViews>
    <sheetView showGridLines="0" workbookViewId="0">
      <pane ySplit="1" topLeftCell="A103" activePane="bottomLeft" state="frozen"/>
      <selection pane="bottomLeft" activeCell="L114" sqref="L114:M1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117</v>
      </c>
      <c r="G1" s="16"/>
      <c r="H1" s="224" t="s">
        <v>118</v>
      </c>
      <c r="I1" s="224"/>
      <c r="J1" s="224"/>
      <c r="K1" s="224"/>
      <c r="L1" s="16" t="s">
        <v>119</v>
      </c>
      <c r="M1" s="14"/>
      <c r="N1" s="14"/>
      <c r="O1" s="15" t="s">
        <v>120</v>
      </c>
      <c r="P1" s="14"/>
      <c r="Q1" s="14"/>
      <c r="R1" s="14"/>
      <c r="S1" s="16" t="s">
        <v>121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186" t="s">
        <v>8</v>
      </c>
      <c r="T2" s="187"/>
      <c r="U2" s="187"/>
      <c r="V2" s="187"/>
      <c r="W2" s="187"/>
      <c r="X2" s="187"/>
      <c r="Y2" s="187"/>
      <c r="Z2" s="187"/>
      <c r="AA2" s="187"/>
      <c r="AB2" s="187"/>
      <c r="AC2" s="187"/>
      <c r="AT2" s="21" t="s">
        <v>106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122</v>
      </c>
    </row>
    <row r="4" spans="1:66" ht="36.950000000000003" customHeight="1">
      <c r="B4" s="25"/>
      <c r="C4" s="210" t="s">
        <v>123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9" t="str">
        <f>'Rekapitulace stavby'!K6</f>
        <v>Oblastní nemocnice Náchod - UTZ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7"/>
      <c r="R6" s="26"/>
    </row>
    <row r="7" spans="1:66" s="1" customFormat="1" ht="32.85" customHeight="1">
      <c r="B7" s="34"/>
      <c r="C7" s="35"/>
      <c r="D7" s="30" t="s">
        <v>124</v>
      </c>
      <c r="E7" s="35"/>
      <c r="F7" s="222" t="s">
        <v>718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52" t="str">
        <f>'Rekapitulace stavby'!AN8</f>
        <v>10. 11. 2017</v>
      </c>
      <c r="P9" s="252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21" t="s">
        <v>5</v>
      </c>
      <c r="P11" s="221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21" t="s">
        <v>5</v>
      </c>
      <c r="P12" s="221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21" t="str">
        <f>IF('Rekapitulace stavby'!AN13="","",'Rekapitulace stavby'!AN13)</f>
        <v/>
      </c>
      <c r="P14" s="221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21" t="str">
        <f>IF('Rekapitulace stavby'!AN14="","",'Rekapitulace stavby'!AN14)</f>
        <v/>
      </c>
      <c r="P15" s="221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21" t="s">
        <v>5</v>
      </c>
      <c r="P17" s="221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21" t="s">
        <v>5</v>
      </c>
      <c r="P18" s="221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21" t="s">
        <v>35</v>
      </c>
      <c r="P20" s="221"/>
      <c r="Q20" s="35"/>
      <c r="R20" s="36"/>
    </row>
    <row r="21" spans="2:18" s="1" customFormat="1" ht="18" customHeight="1">
      <c r="B21" s="34"/>
      <c r="C21" s="35"/>
      <c r="D21" s="35"/>
      <c r="E21" s="29" t="s">
        <v>36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21" t="s">
        <v>5</v>
      </c>
      <c r="P21" s="221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3" t="s">
        <v>5</v>
      </c>
      <c r="F24" s="223"/>
      <c r="G24" s="223"/>
      <c r="H24" s="223"/>
      <c r="I24" s="223"/>
      <c r="J24" s="223"/>
      <c r="K24" s="223"/>
      <c r="L24" s="223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126</v>
      </c>
      <c r="E27" s="35"/>
      <c r="F27" s="35"/>
      <c r="G27" s="35"/>
      <c r="H27" s="35"/>
      <c r="I27" s="35"/>
      <c r="J27" s="35"/>
      <c r="K27" s="35"/>
      <c r="L27" s="35"/>
      <c r="M27" s="197">
        <f>N88</f>
        <v>0</v>
      </c>
      <c r="N27" s="197"/>
      <c r="O27" s="197"/>
      <c r="P27" s="197"/>
      <c r="Q27" s="35"/>
      <c r="R27" s="36"/>
    </row>
    <row r="28" spans="2:18" s="1" customFormat="1" ht="14.45" customHeight="1">
      <c r="B28" s="34"/>
      <c r="C28" s="35"/>
      <c r="D28" s="33" t="s">
        <v>127</v>
      </c>
      <c r="E28" s="35"/>
      <c r="F28" s="35"/>
      <c r="G28" s="35"/>
      <c r="H28" s="35"/>
      <c r="I28" s="35"/>
      <c r="J28" s="35"/>
      <c r="K28" s="35"/>
      <c r="L28" s="35"/>
      <c r="M28" s="197">
        <f>N92</f>
        <v>0</v>
      </c>
      <c r="N28" s="197"/>
      <c r="O28" s="197"/>
      <c r="P28" s="197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40</v>
      </c>
      <c r="E30" s="35"/>
      <c r="F30" s="35"/>
      <c r="G30" s="35"/>
      <c r="H30" s="35"/>
      <c r="I30" s="35"/>
      <c r="J30" s="35"/>
      <c r="K30" s="35"/>
      <c r="L30" s="35"/>
      <c r="M30" s="265">
        <f>ROUND(M27+M28,2)</f>
        <v>0</v>
      </c>
      <c r="N30" s="251"/>
      <c r="O30" s="251"/>
      <c r="P30" s="251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0.21</v>
      </c>
      <c r="G32" s="107" t="s">
        <v>43</v>
      </c>
      <c r="H32" s="262">
        <f>ROUND((SUM(BE92:BE93)+SUM(BE111:BE114)), 2)</f>
        <v>0</v>
      </c>
      <c r="I32" s="251"/>
      <c r="J32" s="251"/>
      <c r="K32" s="35"/>
      <c r="L32" s="35"/>
      <c r="M32" s="262">
        <f>ROUND(ROUND((SUM(BE92:BE93)+SUM(BE111:BE114)), 2)*F32, 2)</f>
        <v>0</v>
      </c>
      <c r="N32" s="251"/>
      <c r="O32" s="251"/>
      <c r="P32" s="251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0.15</v>
      </c>
      <c r="G33" s="107" t="s">
        <v>43</v>
      </c>
      <c r="H33" s="262">
        <f>ROUND((SUM(BF92:BF93)+SUM(BF111:BF114)), 2)</f>
        <v>0</v>
      </c>
      <c r="I33" s="251"/>
      <c r="J33" s="251"/>
      <c r="K33" s="35"/>
      <c r="L33" s="35"/>
      <c r="M33" s="262">
        <f>ROUND(ROUND((SUM(BF92:BF93)+SUM(BF111:BF114)), 2)*F33, 2)</f>
        <v>0</v>
      </c>
      <c r="N33" s="251"/>
      <c r="O33" s="251"/>
      <c r="P33" s="251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0.21</v>
      </c>
      <c r="G34" s="107" t="s">
        <v>43</v>
      </c>
      <c r="H34" s="262">
        <f>ROUND((SUM(BG92:BG93)+SUM(BG111:BG114)), 2)</f>
        <v>0</v>
      </c>
      <c r="I34" s="251"/>
      <c r="J34" s="251"/>
      <c r="K34" s="35"/>
      <c r="L34" s="35"/>
      <c r="M34" s="262">
        <v>0</v>
      </c>
      <c r="N34" s="251"/>
      <c r="O34" s="251"/>
      <c r="P34" s="251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0.15</v>
      </c>
      <c r="G35" s="107" t="s">
        <v>43</v>
      </c>
      <c r="H35" s="262">
        <f>ROUND((SUM(BH92:BH93)+SUM(BH111:BH114)), 2)</f>
        <v>0</v>
      </c>
      <c r="I35" s="251"/>
      <c r="J35" s="251"/>
      <c r="K35" s="35"/>
      <c r="L35" s="35"/>
      <c r="M35" s="262">
        <v>0</v>
      </c>
      <c r="N35" s="251"/>
      <c r="O35" s="251"/>
      <c r="P35" s="251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07" t="s">
        <v>43</v>
      </c>
      <c r="H36" s="262">
        <f>ROUND((SUM(BI92:BI93)+SUM(BI111:BI114)), 2)</f>
        <v>0</v>
      </c>
      <c r="I36" s="251"/>
      <c r="J36" s="251"/>
      <c r="K36" s="35"/>
      <c r="L36" s="35"/>
      <c r="M36" s="262">
        <v>0</v>
      </c>
      <c r="N36" s="251"/>
      <c r="O36" s="251"/>
      <c r="P36" s="251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48</v>
      </c>
      <c r="E38" s="74"/>
      <c r="F38" s="74"/>
      <c r="G38" s="109" t="s">
        <v>49</v>
      </c>
      <c r="H38" s="110" t="s">
        <v>50</v>
      </c>
      <c r="I38" s="74"/>
      <c r="J38" s="74"/>
      <c r="K38" s="74"/>
      <c r="L38" s="263">
        <f>SUM(M30:M36)</f>
        <v>0</v>
      </c>
      <c r="M38" s="263"/>
      <c r="N38" s="263"/>
      <c r="O38" s="263"/>
      <c r="P38" s="26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0" t="s">
        <v>128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9" t="str">
        <f>F6</f>
        <v>Oblastní nemocnice Náchod - UTZ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5"/>
      <c r="R78" s="36"/>
    </row>
    <row r="79" spans="2:18" s="1" customFormat="1" ht="36.950000000000003" customHeight="1">
      <c r="B79" s="34"/>
      <c r="C79" s="68" t="s">
        <v>124</v>
      </c>
      <c r="D79" s="35"/>
      <c r="E79" s="35"/>
      <c r="F79" s="212" t="str">
        <f>F7</f>
        <v>06 - Vzduchotechnika</v>
      </c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>Náchod</v>
      </c>
      <c r="G81" s="35"/>
      <c r="H81" s="35"/>
      <c r="I81" s="35"/>
      <c r="J81" s="35"/>
      <c r="K81" s="31" t="s">
        <v>23</v>
      </c>
      <c r="L81" s="35"/>
      <c r="M81" s="252" t="str">
        <f>IF(O9="","",O9)</f>
        <v>10. 11. 2017</v>
      </c>
      <c r="N81" s="252"/>
      <c r="O81" s="252"/>
      <c r="P81" s="252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25</v>
      </c>
      <c r="D83" s="35"/>
      <c r="E83" s="35"/>
      <c r="F83" s="29" t="str">
        <f>E12</f>
        <v>Oblastní nemocnice Náchod</v>
      </c>
      <c r="G83" s="35"/>
      <c r="H83" s="35"/>
      <c r="I83" s="35"/>
      <c r="J83" s="35"/>
      <c r="K83" s="31" t="s">
        <v>31</v>
      </c>
      <c r="L83" s="35"/>
      <c r="M83" s="221" t="str">
        <f>E18</f>
        <v>JIKA CZ, ing Jiří Slánský</v>
      </c>
      <c r="N83" s="221"/>
      <c r="O83" s="221"/>
      <c r="P83" s="221"/>
      <c r="Q83" s="221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21" t="str">
        <f>E21</f>
        <v>Jan Petr</v>
      </c>
      <c r="N84" s="221"/>
      <c r="O84" s="221"/>
      <c r="P84" s="221"/>
      <c r="Q84" s="221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0" t="s">
        <v>129</v>
      </c>
      <c r="D86" s="261"/>
      <c r="E86" s="261"/>
      <c r="F86" s="261"/>
      <c r="G86" s="261"/>
      <c r="H86" s="103"/>
      <c r="I86" s="103"/>
      <c r="J86" s="103"/>
      <c r="K86" s="103"/>
      <c r="L86" s="103"/>
      <c r="M86" s="103"/>
      <c r="N86" s="260" t="s">
        <v>130</v>
      </c>
      <c r="O86" s="261"/>
      <c r="P86" s="261"/>
      <c r="Q86" s="26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131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N111</f>
        <v>0</v>
      </c>
      <c r="O88" s="257"/>
      <c r="P88" s="257"/>
      <c r="Q88" s="257"/>
      <c r="R88" s="36"/>
      <c r="AU88" s="21" t="s">
        <v>132</v>
      </c>
    </row>
    <row r="89" spans="2:47" s="6" customFormat="1" ht="24.95" customHeight="1">
      <c r="B89" s="112"/>
      <c r="C89" s="113"/>
      <c r="D89" s="114" t="s">
        <v>139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6">
        <f>N112</f>
        <v>0</v>
      </c>
      <c r="O89" s="259"/>
      <c r="P89" s="259"/>
      <c r="Q89" s="259"/>
      <c r="R89" s="115"/>
    </row>
    <row r="90" spans="2:47" s="7" customFormat="1" ht="19.899999999999999" customHeight="1">
      <c r="B90" s="116"/>
      <c r="C90" s="117"/>
      <c r="D90" s="118" t="s">
        <v>719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5">
        <f>N113</f>
        <v>0</v>
      </c>
      <c r="O90" s="256"/>
      <c r="P90" s="256"/>
      <c r="Q90" s="256"/>
      <c r="R90" s="119"/>
    </row>
    <row r="91" spans="2:47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</row>
    <row r="92" spans="2:47" s="1" customFormat="1" ht="29.25" customHeight="1">
      <c r="B92" s="34"/>
      <c r="C92" s="111" t="s">
        <v>148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57">
        <v>0</v>
      </c>
      <c r="O92" s="258"/>
      <c r="P92" s="258"/>
      <c r="Q92" s="258"/>
      <c r="R92" s="36"/>
      <c r="T92" s="120"/>
      <c r="U92" s="121" t="s">
        <v>41</v>
      </c>
    </row>
    <row r="93" spans="2:47" s="1" customFormat="1" ht="1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6"/>
    </row>
    <row r="94" spans="2:47" s="1" customFormat="1" ht="29.25" customHeight="1">
      <c r="B94" s="34"/>
      <c r="C94" s="102" t="s">
        <v>116</v>
      </c>
      <c r="D94" s="103"/>
      <c r="E94" s="103"/>
      <c r="F94" s="103"/>
      <c r="G94" s="103"/>
      <c r="H94" s="103"/>
      <c r="I94" s="103"/>
      <c r="J94" s="103"/>
      <c r="K94" s="103"/>
      <c r="L94" s="199">
        <f>ROUND(SUM(N88+N92),2)</f>
        <v>0</v>
      </c>
      <c r="M94" s="199"/>
      <c r="N94" s="199"/>
      <c r="O94" s="199"/>
      <c r="P94" s="199"/>
      <c r="Q94" s="199"/>
      <c r="R94" s="36"/>
    </row>
    <row r="95" spans="2:47" s="1" customFormat="1" ht="6.95" customHeight="1"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60"/>
    </row>
    <row r="99" spans="2:63" s="1" customFormat="1" ht="6.95" customHeight="1"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3"/>
    </row>
    <row r="100" spans="2:63" s="1" customFormat="1" ht="36.950000000000003" customHeight="1">
      <c r="B100" s="34"/>
      <c r="C100" s="210" t="s">
        <v>149</v>
      </c>
      <c r="D100" s="251"/>
      <c r="E100" s="251"/>
      <c r="F100" s="251"/>
      <c r="G100" s="251"/>
      <c r="H100" s="251"/>
      <c r="I100" s="251"/>
      <c r="J100" s="251"/>
      <c r="K100" s="251"/>
      <c r="L100" s="251"/>
      <c r="M100" s="251"/>
      <c r="N100" s="251"/>
      <c r="O100" s="251"/>
      <c r="P100" s="251"/>
      <c r="Q100" s="251"/>
      <c r="R100" s="36"/>
    </row>
    <row r="101" spans="2:63" s="1" customFormat="1" ht="6.95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63" s="1" customFormat="1" ht="30" customHeight="1">
      <c r="B102" s="34"/>
      <c r="C102" s="31" t="s">
        <v>17</v>
      </c>
      <c r="D102" s="35"/>
      <c r="E102" s="35"/>
      <c r="F102" s="249" t="str">
        <f>F6</f>
        <v>Oblastní nemocnice Náchod - UTZ</v>
      </c>
      <c r="G102" s="250"/>
      <c r="H102" s="250"/>
      <c r="I102" s="250"/>
      <c r="J102" s="250"/>
      <c r="K102" s="250"/>
      <c r="L102" s="250"/>
      <c r="M102" s="250"/>
      <c r="N102" s="250"/>
      <c r="O102" s="250"/>
      <c r="P102" s="250"/>
      <c r="Q102" s="35"/>
      <c r="R102" s="36"/>
    </row>
    <row r="103" spans="2:63" s="1" customFormat="1" ht="36.950000000000003" customHeight="1">
      <c r="B103" s="34"/>
      <c r="C103" s="68" t="s">
        <v>124</v>
      </c>
      <c r="D103" s="35"/>
      <c r="E103" s="35"/>
      <c r="F103" s="212" t="str">
        <f>F7</f>
        <v>06 - Vzduchotechnika</v>
      </c>
      <c r="G103" s="251"/>
      <c r="H103" s="251"/>
      <c r="I103" s="251"/>
      <c r="J103" s="251"/>
      <c r="K103" s="251"/>
      <c r="L103" s="251"/>
      <c r="M103" s="251"/>
      <c r="N103" s="251"/>
      <c r="O103" s="251"/>
      <c r="P103" s="251"/>
      <c r="Q103" s="35"/>
      <c r="R103" s="36"/>
    </row>
    <row r="104" spans="2:63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63" s="1" customFormat="1" ht="18" customHeight="1">
      <c r="B105" s="34"/>
      <c r="C105" s="31" t="s">
        <v>21</v>
      </c>
      <c r="D105" s="35"/>
      <c r="E105" s="35"/>
      <c r="F105" s="29" t="str">
        <f>F9</f>
        <v>Náchod</v>
      </c>
      <c r="G105" s="35"/>
      <c r="H105" s="35"/>
      <c r="I105" s="35"/>
      <c r="J105" s="35"/>
      <c r="K105" s="31" t="s">
        <v>23</v>
      </c>
      <c r="L105" s="35"/>
      <c r="M105" s="252" t="str">
        <f>IF(O9="","",O9)</f>
        <v>10. 11. 2017</v>
      </c>
      <c r="N105" s="252"/>
      <c r="O105" s="252"/>
      <c r="P105" s="252"/>
      <c r="Q105" s="35"/>
      <c r="R105" s="36"/>
    </row>
    <row r="106" spans="2:63" s="1" customFormat="1" ht="6.95" customHeigh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63" s="1" customFormat="1" ht="15">
      <c r="B107" s="34"/>
      <c r="C107" s="31" t="s">
        <v>25</v>
      </c>
      <c r="D107" s="35"/>
      <c r="E107" s="35"/>
      <c r="F107" s="29" t="str">
        <f>E12</f>
        <v>Oblastní nemocnice Náchod</v>
      </c>
      <c r="G107" s="35"/>
      <c r="H107" s="35"/>
      <c r="I107" s="35"/>
      <c r="J107" s="35"/>
      <c r="K107" s="31" t="s">
        <v>31</v>
      </c>
      <c r="L107" s="35"/>
      <c r="M107" s="221" t="str">
        <f>E18</f>
        <v>JIKA CZ, ing Jiří Slánský</v>
      </c>
      <c r="N107" s="221"/>
      <c r="O107" s="221"/>
      <c r="P107" s="221"/>
      <c r="Q107" s="221"/>
      <c r="R107" s="36"/>
    </row>
    <row r="108" spans="2:63" s="1" customFormat="1" ht="14.45" customHeight="1">
      <c r="B108" s="34"/>
      <c r="C108" s="31" t="s">
        <v>29</v>
      </c>
      <c r="D108" s="35"/>
      <c r="E108" s="35"/>
      <c r="F108" s="29" t="str">
        <f>IF(E15="","",E15)</f>
        <v xml:space="preserve"> </v>
      </c>
      <c r="G108" s="35"/>
      <c r="H108" s="35"/>
      <c r="I108" s="35"/>
      <c r="J108" s="35"/>
      <c r="K108" s="31" t="s">
        <v>34</v>
      </c>
      <c r="L108" s="35"/>
      <c r="M108" s="221" t="str">
        <f>E21</f>
        <v>Jan Petr</v>
      </c>
      <c r="N108" s="221"/>
      <c r="O108" s="221"/>
      <c r="P108" s="221"/>
      <c r="Q108" s="221"/>
      <c r="R108" s="36"/>
    </row>
    <row r="109" spans="2:63" s="1" customFormat="1" ht="10.3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63" s="8" customFormat="1" ht="29.25" customHeight="1">
      <c r="B110" s="122"/>
      <c r="C110" s="123" t="s">
        <v>150</v>
      </c>
      <c r="D110" s="124" t="s">
        <v>151</v>
      </c>
      <c r="E110" s="124" t="s">
        <v>59</v>
      </c>
      <c r="F110" s="253" t="s">
        <v>152</v>
      </c>
      <c r="G110" s="253"/>
      <c r="H110" s="253"/>
      <c r="I110" s="253"/>
      <c r="J110" s="124" t="s">
        <v>153</v>
      </c>
      <c r="K110" s="124" t="s">
        <v>154</v>
      </c>
      <c r="L110" s="253" t="s">
        <v>155</v>
      </c>
      <c r="M110" s="253"/>
      <c r="N110" s="253" t="s">
        <v>130</v>
      </c>
      <c r="O110" s="253"/>
      <c r="P110" s="253"/>
      <c r="Q110" s="254"/>
      <c r="R110" s="125"/>
      <c r="T110" s="75" t="s">
        <v>156</v>
      </c>
      <c r="U110" s="76" t="s">
        <v>41</v>
      </c>
      <c r="V110" s="76" t="s">
        <v>157</v>
      </c>
      <c r="W110" s="76" t="s">
        <v>158</v>
      </c>
      <c r="X110" s="76" t="s">
        <v>159</v>
      </c>
      <c r="Y110" s="76" t="s">
        <v>160</v>
      </c>
      <c r="Z110" s="76" t="s">
        <v>161</v>
      </c>
      <c r="AA110" s="77" t="s">
        <v>162</v>
      </c>
    </row>
    <row r="111" spans="2:63" s="1" customFormat="1" ht="29.25" customHeight="1">
      <c r="B111" s="34"/>
      <c r="C111" s="79" t="s">
        <v>126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233">
        <f>BK111</f>
        <v>0</v>
      </c>
      <c r="O111" s="234"/>
      <c r="P111" s="234"/>
      <c r="Q111" s="234"/>
      <c r="R111" s="36"/>
      <c r="T111" s="78"/>
      <c r="U111" s="50"/>
      <c r="V111" s="50"/>
      <c r="W111" s="126">
        <f>W112</f>
        <v>0.41299999999999998</v>
      </c>
      <c r="X111" s="50"/>
      <c r="Y111" s="126">
        <f>Y112</f>
        <v>0</v>
      </c>
      <c r="Z111" s="50"/>
      <c r="AA111" s="127">
        <f>AA112</f>
        <v>0</v>
      </c>
      <c r="AT111" s="21" t="s">
        <v>76</v>
      </c>
      <c r="AU111" s="21" t="s">
        <v>132</v>
      </c>
      <c r="BK111" s="128">
        <f>BK112</f>
        <v>0</v>
      </c>
    </row>
    <row r="112" spans="2:63" s="9" customFormat="1" ht="37.35" customHeight="1">
      <c r="B112" s="129"/>
      <c r="C112" s="130"/>
      <c r="D112" s="131" t="s">
        <v>139</v>
      </c>
      <c r="E112" s="131"/>
      <c r="F112" s="131"/>
      <c r="G112" s="131"/>
      <c r="H112" s="131"/>
      <c r="I112" s="131"/>
      <c r="J112" s="131"/>
      <c r="K112" s="131"/>
      <c r="L112" s="131"/>
      <c r="M112" s="131"/>
      <c r="N112" s="235">
        <f>BK112</f>
        <v>0</v>
      </c>
      <c r="O112" s="236"/>
      <c r="P112" s="236"/>
      <c r="Q112" s="236"/>
      <c r="R112" s="132"/>
      <c r="T112" s="133"/>
      <c r="U112" s="130"/>
      <c r="V112" s="130"/>
      <c r="W112" s="134">
        <f>W113</f>
        <v>0.41299999999999998</v>
      </c>
      <c r="X112" s="130"/>
      <c r="Y112" s="134">
        <f>Y113</f>
        <v>0</v>
      </c>
      <c r="Z112" s="130"/>
      <c r="AA112" s="135">
        <f>AA113</f>
        <v>0</v>
      </c>
      <c r="AR112" s="136" t="s">
        <v>122</v>
      </c>
      <c r="AT112" s="137" t="s">
        <v>76</v>
      </c>
      <c r="AU112" s="137" t="s">
        <v>77</v>
      </c>
      <c r="AY112" s="136" t="s">
        <v>163</v>
      </c>
      <c r="BK112" s="138">
        <f>BK113</f>
        <v>0</v>
      </c>
    </row>
    <row r="113" spans="2:65" s="9" customFormat="1" ht="19.899999999999999" customHeight="1">
      <c r="B113" s="129"/>
      <c r="C113" s="130"/>
      <c r="D113" s="139" t="s">
        <v>719</v>
      </c>
      <c r="E113" s="139"/>
      <c r="F113" s="139"/>
      <c r="G113" s="139"/>
      <c r="H113" s="139"/>
      <c r="I113" s="139"/>
      <c r="J113" s="139"/>
      <c r="K113" s="139"/>
      <c r="L113" s="139"/>
      <c r="M113" s="139"/>
      <c r="N113" s="237">
        <f>BK113</f>
        <v>0</v>
      </c>
      <c r="O113" s="238"/>
      <c r="P113" s="238"/>
      <c r="Q113" s="238"/>
      <c r="R113" s="132"/>
      <c r="T113" s="133"/>
      <c r="U113" s="130"/>
      <c r="V113" s="130"/>
      <c r="W113" s="134">
        <f>W114</f>
        <v>0.41299999999999998</v>
      </c>
      <c r="X113" s="130"/>
      <c r="Y113" s="134">
        <f>Y114</f>
        <v>0</v>
      </c>
      <c r="Z113" s="130"/>
      <c r="AA113" s="135">
        <f>AA114</f>
        <v>0</v>
      </c>
      <c r="AR113" s="136" t="s">
        <v>122</v>
      </c>
      <c r="AT113" s="137" t="s">
        <v>76</v>
      </c>
      <c r="AU113" s="137" t="s">
        <v>85</v>
      </c>
      <c r="AY113" s="136" t="s">
        <v>163</v>
      </c>
      <c r="BK113" s="138">
        <f>BK114</f>
        <v>0</v>
      </c>
    </row>
    <row r="114" spans="2:65" s="1" customFormat="1" ht="25.5" customHeight="1">
      <c r="B114" s="140"/>
      <c r="C114" s="141" t="s">
        <v>85</v>
      </c>
      <c r="D114" s="141" t="s">
        <v>164</v>
      </c>
      <c r="E114" s="142" t="s">
        <v>720</v>
      </c>
      <c r="F114" s="225" t="s">
        <v>721</v>
      </c>
      <c r="G114" s="225"/>
      <c r="H114" s="225"/>
      <c r="I114" s="225"/>
      <c r="J114" s="143" t="s">
        <v>493</v>
      </c>
      <c r="K114" s="144">
        <v>1</v>
      </c>
      <c r="L114" s="226"/>
      <c r="M114" s="226"/>
      <c r="N114" s="226">
        <f>ROUND(L114*K114,2)</f>
        <v>0</v>
      </c>
      <c r="O114" s="226"/>
      <c r="P114" s="226"/>
      <c r="Q114" s="226"/>
      <c r="R114" s="145"/>
      <c r="T114" s="146" t="s">
        <v>5</v>
      </c>
      <c r="U114" s="180" t="s">
        <v>42</v>
      </c>
      <c r="V114" s="181">
        <v>0.41299999999999998</v>
      </c>
      <c r="W114" s="181">
        <f>V114*K114</f>
        <v>0.41299999999999998</v>
      </c>
      <c r="X114" s="181">
        <v>0</v>
      </c>
      <c r="Y114" s="181">
        <f>X114*K114</f>
        <v>0</v>
      </c>
      <c r="Z114" s="181">
        <v>0</v>
      </c>
      <c r="AA114" s="182">
        <f>Z114*K114</f>
        <v>0</v>
      </c>
      <c r="AR114" s="21" t="s">
        <v>253</v>
      </c>
      <c r="AT114" s="21" t="s">
        <v>164</v>
      </c>
      <c r="AU114" s="21" t="s">
        <v>122</v>
      </c>
      <c r="AY114" s="21" t="s">
        <v>163</v>
      </c>
      <c r="BE114" s="149">
        <f>IF(U114="základní",N114,0)</f>
        <v>0</v>
      </c>
      <c r="BF114" s="149">
        <f>IF(U114="snížená",N114,0)</f>
        <v>0</v>
      </c>
      <c r="BG114" s="149">
        <f>IF(U114="zákl. přenesená",N114,0)</f>
        <v>0</v>
      </c>
      <c r="BH114" s="149">
        <f>IF(U114="sníž. přenesená",N114,0)</f>
        <v>0</v>
      </c>
      <c r="BI114" s="149">
        <f>IF(U114="nulová",N114,0)</f>
        <v>0</v>
      </c>
      <c r="BJ114" s="21" t="s">
        <v>85</v>
      </c>
      <c r="BK114" s="149">
        <f>ROUND(L114*K114,2)</f>
        <v>0</v>
      </c>
      <c r="BL114" s="21" t="s">
        <v>253</v>
      </c>
      <c r="BM114" s="21" t="s">
        <v>722</v>
      </c>
    </row>
    <row r="115" spans="2:65" s="1" customFormat="1" ht="6.95" customHeight="1"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60"/>
    </row>
  </sheetData>
  <mergeCells count="58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F114:I114"/>
    <mergeCell ref="L114:M114"/>
    <mergeCell ref="N114:Q114"/>
    <mergeCell ref="N111:Q111"/>
    <mergeCell ref="N112:Q112"/>
    <mergeCell ref="N113:Q113"/>
    <mergeCell ref="H1:K1"/>
    <mergeCell ref="S2:AC2"/>
    <mergeCell ref="F110:I110"/>
    <mergeCell ref="L110:M110"/>
    <mergeCell ref="N110:Q110"/>
    <mergeCell ref="F102:P102"/>
    <mergeCell ref="F103:P103"/>
    <mergeCell ref="M105:P105"/>
    <mergeCell ref="M107:Q107"/>
    <mergeCell ref="M108:Q108"/>
    <mergeCell ref="N89:Q89"/>
    <mergeCell ref="N90:Q90"/>
    <mergeCell ref="N92:Q92"/>
    <mergeCell ref="L94:Q94"/>
    <mergeCell ref="C100:Q100"/>
    <mergeCell ref="M83:Q83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25</vt:i4>
      </vt:variant>
    </vt:vector>
  </HeadingPairs>
  <TitlesOfParts>
    <vt:vector size="37" baseType="lpstr">
      <vt:lpstr>Rekapitulace stavby</vt:lpstr>
      <vt:lpstr>01 - Budova A- 2.NP</vt:lpstr>
      <vt:lpstr>02 - Interiér - volný a z...</vt:lpstr>
      <vt:lpstr>03 - Interiér - prvotní v...</vt:lpstr>
      <vt:lpstr>04 - ZTI</vt:lpstr>
      <vt:lpstr>05 - Elektroinstalace - s...</vt:lpstr>
      <vt:lpstr>05a - Elektroinstalace - ...</vt:lpstr>
      <vt:lpstr>05b - Elektroinstalace - ...</vt:lpstr>
      <vt:lpstr>06 - Vzduchotechnika</vt:lpstr>
      <vt:lpstr>07 - Chlazení</vt:lpstr>
      <vt:lpstr>08 - Lékařská technologie</vt:lpstr>
      <vt:lpstr>VORN - Vedlejší a ostatní...</vt:lpstr>
      <vt:lpstr>_</vt:lpstr>
      <vt:lpstr>'01 - Budova A- 2.NP'!Názvy_tisku</vt:lpstr>
      <vt:lpstr>'02 - Interiér - volný a z...'!Názvy_tisku</vt:lpstr>
      <vt:lpstr>'03 - Interiér - prvotní v...'!Názvy_tisku</vt:lpstr>
      <vt:lpstr>'04 - ZTI'!Názvy_tisku</vt:lpstr>
      <vt:lpstr>'05 - Elektroinstalace - s...'!Názvy_tisku</vt:lpstr>
      <vt:lpstr>'05a - Elektroinstalace - ...'!Názvy_tisku</vt:lpstr>
      <vt:lpstr>'05b - Elektroinstalace - ...'!Názvy_tisku</vt:lpstr>
      <vt:lpstr>'06 - Vzduchotechnika'!Názvy_tisku</vt:lpstr>
      <vt:lpstr>'07 - Chlazení'!Názvy_tisku</vt:lpstr>
      <vt:lpstr>'08 - Lékařská technologie'!Názvy_tisku</vt:lpstr>
      <vt:lpstr>'Rekapitulace stavby'!Názvy_tisku</vt:lpstr>
      <vt:lpstr>'VORN - Vedlejší a ostatní...'!Názvy_tisku</vt:lpstr>
      <vt:lpstr>'01 - Budova A- 2.NP'!Oblast_tisku</vt:lpstr>
      <vt:lpstr>'02 - Interiér - volný a z...'!Oblast_tisku</vt:lpstr>
      <vt:lpstr>'03 - Interiér - prvotní v...'!Oblast_tisku</vt:lpstr>
      <vt:lpstr>'04 - ZTI'!Oblast_tisku</vt:lpstr>
      <vt:lpstr>'05 - Elektroinstalace - s...'!Oblast_tisku</vt:lpstr>
      <vt:lpstr>'05a - Elektroinstalace - ...'!Oblast_tisku</vt:lpstr>
      <vt:lpstr>'05b - Elektroinstalace - ...'!Oblast_tisku</vt:lpstr>
      <vt:lpstr>'06 - Vzduchotechnika'!Oblast_tisku</vt:lpstr>
      <vt:lpstr>'07 - Chlazení'!Oblast_tisku</vt:lpstr>
      <vt:lpstr>'08 - Lékařská technologie'!Oblast_tisku</vt:lpstr>
      <vt:lpstr>'Rekapitulace stavby'!Oblast_tisku</vt:lpstr>
      <vt:lpstr>'VORN - Vedlejší a ostatní...'!Oblast_tisku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Petr</dc:creator>
  <cp:lastModifiedBy>Kutík Jiří DiS.</cp:lastModifiedBy>
  <dcterms:created xsi:type="dcterms:W3CDTF">2018-05-21T19:28:15Z</dcterms:created>
  <dcterms:modified xsi:type="dcterms:W3CDTF">2018-06-21T11:36:28Z</dcterms:modified>
</cp:coreProperties>
</file>